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S1-LPS\Gramatvediba$\II CET\"/>
    </mc:Choice>
  </mc:AlternateContent>
  <bookViews>
    <workbookView xWindow="0" yWindow="0" windowWidth="15510" windowHeight="11670" activeTab="4"/>
  </bookViews>
  <sheets>
    <sheet name="1.B_tāme" sheetId="2" r:id="rId1"/>
    <sheet name="2.N_plūsma" sheetId="5" r:id="rId2"/>
    <sheet name="3.Nat_rādītāji" sheetId="10" r:id="rId3"/>
    <sheet name="4.Ieg_tāme" sheetId="9" r:id="rId4"/>
    <sheet name="5.Bilance" sheetId="11" r:id="rId5"/>
    <sheet name="6.Debitori" sheetId="13" r:id="rId6"/>
    <sheet name="7.Kreditori" sheetId="12" r:id="rId7"/>
    <sheet name="8.Bankas" sheetId="14" r:id="rId8"/>
    <sheet name="9.Pašizmaksa Psih." sheetId="17" r:id="rId9"/>
    <sheet name="9.1.Pašizmaksa Onk." sheetId="18" r:id="rId10"/>
    <sheet name="10.Realizācijas_cena Psih." sheetId="16" r:id="rId11"/>
    <sheet name="10.1.Realizācijas_cena Onk." sheetId="19" r:id="rId12"/>
  </sheets>
  <externalReferences>
    <externalReference r:id="rId13"/>
  </externalReferences>
  <definedNames>
    <definedName name="_xlnm._FilterDatabase" localSheetId="6" hidden="1">'7.Kreditori'!$A$36:$G$36</definedName>
    <definedName name="dff">#NAME?</definedName>
    <definedName name="hh" localSheetId="10">#REF!</definedName>
    <definedName name="hh" localSheetId="2">#REF!</definedName>
    <definedName name="hh" localSheetId="4">#REF!</definedName>
    <definedName name="hh" localSheetId="5">#REF!</definedName>
    <definedName name="hh" localSheetId="6">#REF!</definedName>
    <definedName name="hh" localSheetId="7">#REF!</definedName>
    <definedName name="hh" localSheetId="8">#REF!</definedName>
    <definedName name="hh">#REF!</definedName>
    <definedName name="izm.kods" localSheetId="10">#REF!</definedName>
    <definedName name="izm.kods" localSheetId="2">#REF!</definedName>
    <definedName name="izm.kods" localSheetId="8">#REF!</definedName>
    <definedName name="izm.kods">#REF!</definedName>
    <definedName name="izm.kods_1">[1]izm.posteni!$A$2:$A$216</definedName>
    <definedName name="izm.nos" localSheetId="8">#REF!</definedName>
    <definedName name="izm.nos">#REF!</definedName>
    <definedName name="izm.nos_1">[1]izm.posteni!$B$2:$B$216</definedName>
    <definedName name="_xlnm.Print_Titles" localSheetId="0">'1.B_tāme'!$1:$1</definedName>
    <definedName name="_xlnm.Print_Titles" localSheetId="10">'10.Realizācijas_cena Psih.'!$2:$2</definedName>
    <definedName name="_xlnm.Print_Titles" localSheetId="1">'2.N_plūsma'!$1:$1</definedName>
    <definedName name="_xlnm.Print_Titles" localSheetId="2">'3.Nat_rādītāji'!$1:$1</definedName>
    <definedName name="_xlnm.Print_Titles" localSheetId="3">'4.Ieg_tāme'!$1:$1</definedName>
    <definedName name="_xlnm.Print_Titles" localSheetId="4">'5.Bilance'!$1:$1</definedName>
    <definedName name="_xlnm.Print_Titles" localSheetId="5">'6.Debitori'!$1:$1</definedName>
    <definedName name="_xlnm.Print_Titles" localSheetId="6">'7.Kreditori'!$1:$1</definedName>
    <definedName name="_xlnm.Print_Titles" localSheetId="7">'8.Bankas'!$1:$1</definedName>
    <definedName name="_xlnm.Print_Titles" localSheetId="8">'9.Pašizmaksa Psih.'!$1:$1</definedName>
    <definedName name="S5\" localSheetId="8">#REF!</definedName>
    <definedName name="S5\">#REF!</definedName>
    <definedName name="Str." localSheetId="8">#REF!</definedName>
    <definedName name="Str.">#REF!</definedName>
    <definedName name="Str.vien.nos." localSheetId="8">#REF!</definedName>
    <definedName name="Str.vien.nos.">#REF!</definedName>
    <definedName name="Struktura" localSheetId="8">#REF!</definedName>
    <definedName name="Struktura">#REF!</definedName>
    <definedName name="Struktūrvien.kodi2" localSheetId="8">#REF!</definedName>
    <definedName name="Struktūrvien.kodi2">#REF!</definedName>
    <definedName name="Struktūrvien.kodi2_1">[1]strukturkodi!$B$2:$B$232</definedName>
    <definedName name="Struktūrvien.kods" localSheetId="8">#REF!</definedName>
    <definedName name="Struktūrvien.kods">#REF!</definedName>
    <definedName name="Struktūrvien.kods_1">[1]strukturkodi!$A$2:$A$232</definedName>
  </definedNames>
  <calcPr calcId="152511"/>
</workbook>
</file>

<file path=xl/calcChain.xml><?xml version="1.0" encoding="utf-8"?>
<calcChain xmlns="http://schemas.openxmlformats.org/spreadsheetml/2006/main">
  <c r="D58" i="11" l="1"/>
  <c r="E58" i="11"/>
  <c r="F58" i="11"/>
  <c r="G58" i="11"/>
  <c r="C58" i="11"/>
  <c r="D57" i="11"/>
  <c r="E57" i="11"/>
  <c r="F57" i="11"/>
  <c r="G57" i="11"/>
  <c r="C57" i="11"/>
  <c r="C48" i="13"/>
  <c r="C132" i="12"/>
  <c r="C2" i="13"/>
  <c r="G40" i="9" l="1"/>
  <c r="D11" i="16"/>
  <c r="G42" i="10" l="1"/>
  <c r="G28" i="10"/>
  <c r="G72" i="10" l="1"/>
  <c r="G79" i="10" s="1"/>
  <c r="G58" i="10"/>
  <c r="G65" i="10" s="1"/>
  <c r="C36" i="12" l="1"/>
  <c r="C128" i="12" l="1"/>
  <c r="C124" i="12"/>
  <c r="C120" i="12"/>
  <c r="C114" i="12"/>
  <c r="C32" i="12"/>
  <c r="C24" i="12"/>
  <c r="C15" i="12"/>
  <c r="C7" i="12"/>
  <c r="C3" i="12"/>
  <c r="C2" i="12"/>
  <c r="C23" i="12" l="1"/>
  <c r="F110" i="2"/>
  <c r="L23" i="9" l="1"/>
  <c r="L26" i="9"/>
  <c r="L27" i="9"/>
  <c r="K23" i="9"/>
  <c r="K24" i="9"/>
  <c r="L24" i="9" s="1"/>
  <c r="K25" i="9"/>
  <c r="L25" i="9" s="1"/>
  <c r="K26" i="9"/>
  <c r="K27" i="9"/>
  <c r="K28" i="9"/>
  <c r="L28" i="9" s="1"/>
  <c r="K36" i="9"/>
  <c r="H36" i="9"/>
  <c r="I36" i="9" s="1"/>
  <c r="E19" i="9"/>
  <c r="F19" i="9"/>
  <c r="G19" i="9"/>
  <c r="E5" i="9"/>
  <c r="E11" i="9" s="1"/>
  <c r="E20" i="9"/>
  <c r="E44" i="9" s="1"/>
  <c r="F20" i="9"/>
  <c r="F44" i="9" s="1"/>
  <c r="G20" i="9"/>
  <c r="G44" i="9" s="1"/>
  <c r="G45" i="9" s="1"/>
  <c r="F11" i="9" l="1"/>
  <c r="F45" i="9" s="1"/>
  <c r="E56" i="11" l="1"/>
  <c r="E17" i="11"/>
  <c r="E47" i="11"/>
  <c r="E43" i="11"/>
  <c r="E32" i="11"/>
  <c r="E29" i="11"/>
  <c r="E11" i="11"/>
  <c r="E6" i="11"/>
  <c r="E3" i="11" s="1"/>
  <c r="E42" i="11" l="1"/>
  <c r="E10" i="11"/>
  <c r="E26" i="11"/>
  <c r="E28" i="11"/>
  <c r="E54" i="11"/>
  <c r="C10" i="19" l="1"/>
  <c r="C11" i="16"/>
  <c r="E88" i="10"/>
  <c r="E37" i="2"/>
  <c r="F37" i="2"/>
  <c r="G37" i="2"/>
  <c r="D37" i="2"/>
  <c r="C37" i="2"/>
  <c r="E91" i="10" l="1"/>
  <c r="E90" i="10"/>
  <c r="K43" i="9" l="1"/>
  <c r="L43" i="9" s="1"/>
  <c r="H43" i="9"/>
  <c r="I43" i="9" s="1"/>
  <c r="L42" i="9"/>
  <c r="K42" i="9"/>
  <c r="H42" i="9"/>
  <c r="I42" i="9" s="1"/>
  <c r="K41" i="9"/>
  <c r="L41" i="9" s="1"/>
  <c r="H41" i="9"/>
  <c r="I41" i="9" s="1"/>
  <c r="K40" i="9"/>
  <c r="L40" i="9" s="1"/>
  <c r="H40" i="9"/>
  <c r="I40" i="9" s="1"/>
  <c r="K39" i="9"/>
  <c r="L39" i="9" s="1"/>
  <c r="H39" i="9"/>
  <c r="I39" i="9" s="1"/>
  <c r="K38" i="9"/>
  <c r="L38" i="9" s="1"/>
  <c r="H38" i="9"/>
  <c r="I38" i="9" s="1"/>
  <c r="K37" i="9"/>
  <c r="L37" i="9" s="1"/>
  <c r="H37" i="9"/>
  <c r="I37" i="9" s="1"/>
  <c r="L36" i="9"/>
  <c r="K35" i="9"/>
  <c r="L35" i="9" s="1"/>
  <c r="H35" i="9"/>
  <c r="I35" i="9" s="1"/>
  <c r="K34" i="9"/>
  <c r="L34" i="9" s="1"/>
  <c r="H34" i="9"/>
  <c r="I34" i="9" s="1"/>
  <c r="K33" i="9"/>
  <c r="L33" i="9" s="1"/>
  <c r="H33" i="9"/>
  <c r="I33" i="9" s="1"/>
  <c r="K32" i="9"/>
  <c r="L32" i="9" s="1"/>
  <c r="H32" i="9"/>
  <c r="I32" i="9" s="1"/>
  <c r="K31" i="9"/>
  <c r="L31" i="9" s="1"/>
  <c r="H31" i="9"/>
  <c r="I31" i="9" s="1"/>
  <c r="K30" i="9"/>
  <c r="L30" i="9" s="1"/>
  <c r="H30" i="9"/>
  <c r="I30" i="9" s="1"/>
  <c r="K29" i="9"/>
  <c r="L29" i="9" s="1"/>
  <c r="H29" i="9"/>
  <c r="I29" i="9" s="1"/>
  <c r="H28" i="9"/>
  <c r="I28" i="9" s="1"/>
  <c r="H27" i="9"/>
  <c r="I27" i="9" s="1"/>
  <c r="H26" i="9"/>
  <c r="I26" i="9" s="1"/>
  <c r="H25" i="9"/>
  <c r="I25" i="9" s="1"/>
  <c r="H24" i="9"/>
  <c r="I24" i="9" s="1"/>
  <c r="H23" i="9"/>
  <c r="I23" i="9" s="1"/>
  <c r="K22" i="9"/>
  <c r="L22" i="9" s="1"/>
  <c r="H22" i="9"/>
  <c r="I22" i="9" s="1"/>
  <c r="K21" i="9"/>
  <c r="L21" i="9" s="1"/>
  <c r="H21" i="9"/>
  <c r="K20" i="9"/>
  <c r="L20" i="9" s="1"/>
  <c r="D20" i="9"/>
  <c r="D44" i="9" s="1"/>
  <c r="C20" i="9"/>
  <c r="C44" i="9" s="1"/>
  <c r="D19" i="9"/>
  <c r="C19" i="9"/>
  <c r="K18" i="9"/>
  <c r="L18" i="9" s="1"/>
  <c r="H18" i="9"/>
  <c r="I18" i="9" s="1"/>
  <c r="K17" i="9"/>
  <c r="L17" i="9" s="1"/>
  <c r="H17" i="9"/>
  <c r="I17" i="9" s="1"/>
  <c r="K16" i="9"/>
  <c r="L16" i="9" s="1"/>
  <c r="H16" i="9"/>
  <c r="I16" i="9" s="1"/>
  <c r="K15" i="9"/>
  <c r="L15" i="9" s="1"/>
  <c r="H15" i="9"/>
  <c r="I15" i="9" s="1"/>
  <c r="K14" i="9"/>
  <c r="L14" i="9" s="1"/>
  <c r="H14" i="9"/>
  <c r="I14" i="9" s="1"/>
  <c r="K13" i="9"/>
  <c r="L13" i="9" s="1"/>
  <c r="H13" i="9"/>
  <c r="I13" i="9" s="1"/>
  <c r="K12" i="9"/>
  <c r="L12" i="9" s="1"/>
  <c r="H12" i="9"/>
  <c r="G11" i="9"/>
  <c r="D11" i="9"/>
  <c r="C11" i="9"/>
  <c r="K10" i="9"/>
  <c r="L10" i="9" s="1"/>
  <c r="H10" i="9"/>
  <c r="I10" i="9" s="1"/>
  <c r="K9" i="9"/>
  <c r="L9" i="9" s="1"/>
  <c r="H9" i="9"/>
  <c r="I9" i="9" s="1"/>
  <c r="K8" i="9"/>
  <c r="L8" i="9" s="1"/>
  <c r="H8" i="9"/>
  <c r="I8" i="9" s="1"/>
  <c r="K7" i="9"/>
  <c r="L7" i="9" s="1"/>
  <c r="H7" i="9"/>
  <c r="I7" i="9" s="1"/>
  <c r="K6" i="9"/>
  <c r="L6" i="9" s="1"/>
  <c r="H6" i="9"/>
  <c r="I6" i="9" s="1"/>
  <c r="K5" i="9"/>
  <c r="L5" i="9" s="1"/>
  <c r="H5" i="9"/>
  <c r="I5" i="9" s="1"/>
  <c r="K4" i="9"/>
  <c r="L4" i="9" s="1"/>
  <c r="H4" i="9"/>
  <c r="I4" i="9" s="1"/>
  <c r="K3" i="9"/>
  <c r="L3" i="9" s="1"/>
  <c r="H3" i="9"/>
  <c r="I3" i="9" s="1"/>
  <c r="H11" i="9" l="1"/>
  <c r="I11" i="9" s="1"/>
  <c r="I12" i="9"/>
  <c r="H19" i="9"/>
  <c r="I19" i="9" s="1"/>
  <c r="C45" i="9"/>
  <c r="I21" i="9"/>
  <c r="H20" i="9"/>
  <c r="K11" i="9"/>
  <c r="L11" i="9" s="1"/>
  <c r="D45" i="9"/>
  <c r="K19" i="9"/>
  <c r="L19" i="9" s="1"/>
  <c r="E45" i="9"/>
  <c r="H44" i="9" l="1"/>
  <c r="I20" i="9"/>
  <c r="K44" i="9"/>
  <c r="L44" i="9" s="1"/>
  <c r="K45" i="9"/>
  <c r="L45" i="9" s="1"/>
  <c r="I44" i="9" l="1"/>
  <c r="H45" i="9"/>
  <c r="I45" i="9" s="1"/>
  <c r="C28" i="5"/>
  <c r="D28" i="5"/>
  <c r="E28" i="5"/>
  <c r="F28" i="5"/>
  <c r="C90" i="5"/>
  <c r="D90" i="5"/>
  <c r="E90" i="5"/>
  <c r="F90" i="5"/>
  <c r="C79" i="5"/>
  <c r="D79" i="5"/>
  <c r="E79" i="5"/>
  <c r="F79" i="5"/>
  <c r="C76" i="5"/>
  <c r="C94" i="5" s="1"/>
  <c r="D76" i="5"/>
  <c r="D94" i="5" s="1"/>
  <c r="E76" i="5"/>
  <c r="E94" i="5" s="1"/>
  <c r="F76" i="5"/>
  <c r="C67" i="5"/>
  <c r="D67" i="5"/>
  <c r="E67" i="5"/>
  <c r="F67" i="5"/>
  <c r="C61" i="5"/>
  <c r="D61" i="5"/>
  <c r="E61" i="5"/>
  <c r="F61" i="5"/>
  <c r="C55" i="5"/>
  <c r="C54" i="5" s="1"/>
  <c r="D55" i="5"/>
  <c r="D54" i="5" s="1"/>
  <c r="E55" i="5"/>
  <c r="F55" i="5"/>
  <c r="C52" i="5"/>
  <c r="C74" i="5" s="1"/>
  <c r="D52" i="5"/>
  <c r="F52" i="5"/>
  <c r="C46" i="5"/>
  <c r="D46" i="5"/>
  <c r="E46" i="5"/>
  <c r="F46" i="5"/>
  <c r="F74" i="5" s="1"/>
  <c r="C41" i="5"/>
  <c r="D41" i="5"/>
  <c r="E41" i="5"/>
  <c r="F41" i="5"/>
  <c r="C34" i="5"/>
  <c r="C33" i="5" s="1"/>
  <c r="D34" i="5"/>
  <c r="D33" i="5" s="1"/>
  <c r="E34" i="5"/>
  <c r="F34" i="5"/>
  <c r="C23" i="5"/>
  <c r="D23" i="5"/>
  <c r="E23" i="5"/>
  <c r="F23" i="5"/>
  <c r="C18" i="5"/>
  <c r="D18" i="5"/>
  <c r="E18" i="5"/>
  <c r="F18" i="5"/>
  <c r="C15" i="5"/>
  <c r="D15" i="5"/>
  <c r="E15" i="5"/>
  <c r="F15" i="5"/>
  <c r="C12" i="5"/>
  <c r="D12" i="5"/>
  <c r="E12" i="5"/>
  <c r="F12" i="5"/>
  <c r="C7" i="5"/>
  <c r="C6" i="5" s="1"/>
  <c r="C5" i="5" s="1"/>
  <c r="C44" i="5" s="1"/>
  <c r="D7" i="5"/>
  <c r="D6" i="5" s="1"/>
  <c r="D5" i="5" s="1"/>
  <c r="D44" i="5" s="1"/>
  <c r="E7" i="5"/>
  <c r="F7" i="5"/>
  <c r="F94" i="5" l="1"/>
  <c r="F33" i="5"/>
  <c r="F6" i="5"/>
  <c r="F5" i="5"/>
  <c r="F44" i="5" s="1"/>
  <c r="F97" i="5" s="1"/>
  <c r="D74" i="5"/>
  <c r="E54" i="5"/>
  <c r="E52" i="5" s="1"/>
  <c r="E74" i="5" s="1"/>
  <c r="D97" i="5"/>
  <c r="C97" i="5"/>
  <c r="E33" i="5"/>
  <c r="E6" i="5"/>
  <c r="E5" i="5" s="1"/>
  <c r="E56" i="10"/>
  <c r="G56" i="10"/>
  <c r="G53" i="10"/>
  <c r="E44" i="5" l="1"/>
  <c r="E97" i="5" s="1"/>
  <c r="G27" i="10"/>
  <c r="G16" i="10"/>
  <c r="E54" i="17" l="1"/>
  <c r="C40" i="18" l="1"/>
  <c r="C13" i="18"/>
  <c r="D13" i="18" s="1"/>
  <c r="C54" i="18"/>
  <c r="C48" i="18"/>
  <c r="D37" i="18"/>
  <c r="C36" i="18"/>
  <c r="C31" i="18"/>
  <c r="C23" i="18"/>
  <c r="C6" i="18"/>
  <c r="C6" i="17"/>
  <c r="C54" i="17"/>
  <c r="C48" i="17"/>
  <c r="C40" i="17"/>
  <c r="E40" i="17"/>
  <c r="C36" i="17"/>
  <c r="C13" i="17"/>
  <c r="C31" i="17"/>
  <c r="F67" i="18"/>
  <c r="D67" i="18"/>
  <c r="F66" i="18"/>
  <c r="D66" i="18"/>
  <c r="F65" i="18"/>
  <c r="D65" i="18"/>
  <c r="F64" i="18"/>
  <c r="D64" i="18"/>
  <c r="F63" i="18"/>
  <c r="D63" i="18"/>
  <c r="F62" i="18"/>
  <c r="D62" i="18"/>
  <c r="F61" i="18"/>
  <c r="D61" i="18"/>
  <c r="F60" i="18"/>
  <c r="D60" i="18"/>
  <c r="F59" i="18"/>
  <c r="D59" i="18"/>
  <c r="F58" i="18"/>
  <c r="D58" i="18"/>
  <c r="F57" i="18"/>
  <c r="D57" i="18"/>
  <c r="F56" i="18"/>
  <c r="D56" i="18"/>
  <c r="F55" i="18"/>
  <c r="D55" i="18"/>
  <c r="E54" i="18"/>
  <c r="F53" i="18"/>
  <c r="D53" i="18"/>
  <c r="F52" i="18"/>
  <c r="D52" i="18"/>
  <c r="F51" i="18"/>
  <c r="D51" i="18"/>
  <c r="F50" i="18"/>
  <c r="D50" i="18"/>
  <c r="F49" i="18"/>
  <c r="D49" i="18"/>
  <c r="E48" i="18"/>
  <c r="F47" i="18"/>
  <c r="D47" i="18"/>
  <c r="F46" i="18"/>
  <c r="D46" i="18"/>
  <c r="F45" i="18"/>
  <c r="D45" i="18"/>
  <c r="F44" i="18"/>
  <c r="D44" i="18"/>
  <c r="F43" i="18"/>
  <c r="D43" i="18"/>
  <c r="F42" i="18"/>
  <c r="D42" i="18"/>
  <c r="F41" i="18"/>
  <c r="D41" i="18"/>
  <c r="E40" i="18"/>
  <c r="F39" i="18"/>
  <c r="D39" i="18"/>
  <c r="F38" i="18"/>
  <c r="D38" i="18"/>
  <c r="F37" i="18"/>
  <c r="E36" i="18"/>
  <c r="F35" i="18"/>
  <c r="D35" i="18"/>
  <c r="F34" i="18"/>
  <c r="D34" i="18"/>
  <c r="F33" i="18"/>
  <c r="D33" i="18"/>
  <c r="F32" i="18"/>
  <c r="D32" i="18"/>
  <c r="E31" i="18"/>
  <c r="F30" i="18"/>
  <c r="D30" i="18"/>
  <c r="F29" i="18"/>
  <c r="D29" i="18"/>
  <c r="F28" i="18"/>
  <c r="D28" i="18"/>
  <c r="F27" i="18"/>
  <c r="D27" i="18"/>
  <c r="F26" i="18"/>
  <c r="D26" i="18"/>
  <c r="F25" i="18"/>
  <c r="D25" i="18"/>
  <c r="F24" i="18"/>
  <c r="D24" i="18"/>
  <c r="E23" i="18"/>
  <c r="F22" i="18"/>
  <c r="D22" i="18"/>
  <c r="F21" i="18"/>
  <c r="D21" i="18"/>
  <c r="F20" i="18"/>
  <c r="D20" i="18"/>
  <c r="F19" i="18"/>
  <c r="D19" i="18"/>
  <c r="F18" i="18"/>
  <c r="D18" i="18"/>
  <c r="F17" i="18"/>
  <c r="D17" i="18"/>
  <c r="F16" i="18"/>
  <c r="D16" i="18"/>
  <c r="F15" i="18"/>
  <c r="D15" i="18"/>
  <c r="F14" i="18"/>
  <c r="D14" i="18"/>
  <c r="E13" i="18"/>
  <c r="F12" i="18"/>
  <c r="D12" i="18"/>
  <c r="F11" i="18"/>
  <c r="D11" i="18"/>
  <c r="F10" i="18"/>
  <c r="D10" i="18"/>
  <c r="F9" i="18"/>
  <c r="D9" i="18"/>
  <c r="F8" i="18"/>
  <c r="D8" i="18"/>
  <c r="F7" i="18"/>
  <c r="D7" i="18"/>
  <c r="E6" i="18"/>
  <c r="F5" i="18"/>
  <c r="D5" i="18"/>
  <c r="F4" i="18"/>
  <c r="D4" i="18"/>
  <c r="F3" i="18"/>
  <c r="D3" i="18"/>
  <c r="F2" i="18"/>
  <c r="D2" i="18"/>
  <c r="F48" i="18" l="1"/>
  <c r="F40" i="18"/>
  <c r="F36" i="18"/>
  <c r="F31" i="18"/>
  <c r="F23" i="18"/>
  <c r="F13" i="18"/>
  <c r="F6" i="18"/>
  <c r="D54" i="18"/>
  <c r="D48" i="18"/>
  <c r="D40" i="18"/>
  <c r="D36" i="18"/>
  <c r="D31" i="18"/>
  <c r="D23" i="18"/>
  <c r="D6" i="18"/>
  <c r="C68" i="18"/>
  <c r="C68" i="17"/>
  <c r="C70" i="17" s="1"/>
  <c r="E68" i="18"/>
  <c r="F54" i="18"/>
  <c r="G91" i="10"/>
  <c r="G88" i="10"/>
  <c r="G90" i="10"/>
  <c r="C31" i="13"/>
  <c r="C70" i="18" l="1"/>
  <c r="E70" i="18"/>
  <c r="D68" i="18"/>
  <c r="D70" i="18" s="1"/>
  <c r="F68" i="18"/>
  <c r="C27" i="13"/>
  <c r="F70" i="18" l="1"/>
  <c r="E24" i="19" l="1"/>
  <c r="E22" i="19"/>
  <c r="D21" i="19"/>
  <c r="E21" i="19" s="1"/>
  <c r="E20" i="19"/>
  <c r="E19" i="19"/>
  <c r="E18" i="19"/>
  <c r="E17" i="19"/>
  <c r="E16" i="19"/>
  <c r="E15" i="19"/>
  <c r="D14" i="19"/>
  <c r="C14" i="19"/>
  <c r="C13" i="19" s="1"/>
  <c r="E12" i="19"/>
  <c r="E11" i="19"/>
  <c r="D10" i="19"/>
  <c r="E10" i="19" s="1"/>
  <c r="E9" i="19"/>
  <c r="C8" i="19"/>
  <c r="E7" i="19"/>
  <c r="E6" i="19"/>
  <c r="D5" i="19"/>
  <c r="E5" i="19" s="1"/>
  <c r="C5" i="19"/>
  <c r="E4" i="19"/>
  <c r="E3" i="19"/>
  <c r="D2" i="19"/>
  <c r="C2" i="19"/>
  <c r="E14" i="19" l="1"/>
  <c r="E2" i="19"/>
  <c r="C23" i="19"/>
  <c r="C25" i="19" s="1"/>
  <c r="D8" i="19"/>
  <c r="E8" i="19" s="1"/>
  <c r="D13" i="19"/>
  <c r="E13" i="19" s="1"/>
  <c r="D65" i="17"/>
  <c r="D66" i="17"/>
  <c r="D67" i="17"/>
  <c r="D68" i="17"/>
  <c r="D70" i="17" s="1"/>
  <c r="F67" i="17"/>
  <c r="F66" i="17"/>
  <c r="F65" i="17"/>
  <c r="F64" i="17"/>
  <c r="D64" i="17"/>
  <c r="F63" i="17"/>
  <c r="D63" i="17"/>
  <c r="F62" i="17"/>
  <c r="D62" i="17"/>
  <c r="F61" i="17"/>
  <c r="D61" i="17"/>
  <c r="F60" i="17"/>
  <c r="D60" i="17"/>
  <c r="F59" i="17"/>
  <c r="D59" i="17"/>
  <c r="F58" i="17"/>
  <c r="D58" i="17"/>
  <c r="F57" i="17"/>
  <c r="D57" i="17"/>
  <c r="F56" i="17"/>
  <c r="D56" i="17"/>
  <c r="F55" i="17"/>
  <c r="D55" i="17"/>
  <c r="F54" i="17"/>
  <c r="D54" i="17"/>
  <c r="F53" i="17"/>
  <c r="D53" i="17"/>
  <c r="F52" i="17"/>
  <c r="D52" i="17"/>
  <c r="F51" i="17"/>
  <c r="D51" i="17"/>
  <c r="F50" i="17"/>
  <c r="D50" i="17"/>
  <c r="F49" i="17"/>
  <c r="D49" i="17"/>
  <c r="E48" i="17"/>
  <c r="D48" i="17"/>
  <c r="F47" i="17"/>
  <c r="D47" i="17"/>
  <c r="F46" i="17"/>
  <c r="D46" i="17"/>
  <c r="F45" i="17"/>
  <c r="D45" i="17"/>
  <c r="F44" i="17"/>
  <c r="D44" i="17"/>
  <c r="F43" i="17"/>
  <c r="D43" i="17"/>
  <c r="F42" i="17"/>
  <c r="D42" i="17"/>
  <c r="F41" i="17"/>
  <c r="D41" i="17"/>
  <c r="F40" i="17"/>
  <c r="D40" i="17"/>
  <c r="F39" i="17"/>
  <c r="D39" i="17"/>
  <c r="F38" i="17"/>
  <c r="D38" i="17"/>
  <c r="F37" i="17"/>
  <c r="D37" i="17"/>
  <c r="E36" i="17"/>
  <c r="D36" i="17"/>
  <c r="F35" i="17"/>
  <c r="D35" i="17"/>
  <c r="F34" i="17"/>
  <c r="D34" i="17"/>
  <c r="F33" i="17"/>
  <c r="D33" i="17"/>
  <c r="F32" i="17"/>
  <c r="D32" i="17"/>
  <c r="E31" i="17"/>
  <c r="D31" i="17"/>
  <c r="F30" i="17"/>
  <c r="D30" i="17"/>
  <c r="F29" i="17"/>
  <c r="D29" i="17"/>
  <c r="F28" i="17"/>
  <c r="D28" i="17"/>
  <c r="F27" i="17"/>
  <c r="D27" i="17"/>
  <c r="F26" i="17"/>
  <c r="D26" i="17"/>
  <c r="F25" i="17"/>
  <c r="D25" i="17"/>
  <c r="F24" i="17"/>
  <c r="D24" i="17"/>
  <c r="E23" i="17"/>
  <c r="F23" i="17" s="1"/>
  <c r="D23" i="17"/>
  <c r="F22" i="17"/>
  <c r="D22" i="17"/>
  <c r="F21" i="17"/>
  <c r="D21" i="17"/>
  <c r="F20" i="17"/>
  <c r="D20" i="17"/>
  <c r="F19" i="17"/>
  <c r="D19" i="17"/>
  <c r="F18" i="17"/>
  <c r="D18" i="17"/>
  <c r="F17" i="17"/>
  <c r="D17" i="17"/>
  <c r="F16" i="17"/>
  <c r="D16" i="17"/>
  <c r="F15" i="17"/>
  <c r="D15" i="17"/>
  <c r="F14" i="17"/>
  <c r="D14" i="17"/>
  <c r="E13" i="17"/>
  <c r="D13" i="17"/>
  <c r="F12" i="17"/>
  <c r="D12" i="17"/>
  <c r="F11" i="17"/>
  <c r="D11" i="17"/>
  <c r="F10" i="17"/>
  <c r="D10" i="17"/>
  <c r="F9" i="17"/>
  <c r="D9" i="17"/>
  <c r="F8" i="17"/>
  <c r="D8" i="17"/>
  <c r="F7" i="17"/>
  <c r="D7" i="17"/>
  <c r="E6" i="17"/>
  <c r="D6" i="17"/>
  <c r="F5" i="17"/>
  <c r="D5" i="17"/>
  <c r="F4" i="17"/>
  <c r="D4" i="17"/>
  <c r="F3" i="17"/>
  <c r="D3" i="17"/>
  <c r="F2" i="17"/>
  <c r="D2" i="17"/>
  <c r="E25" i="16"/>
  <c r="E23" i="16"/>
  <c r="E21" i="16"/>
  <c r="E20" i="16"/>
  <c r="E19" i="16"/>
  <c r="E18" i="16"/>
  <c r="E17" i="16"/>
  <c r="E16" i="16"/>
  <c r="D15" i="16"/>
  <c r="C15" i="16"/>
  <c r="C14" i="16" s="1"/>
  <c r="E13" i="16"/>
  <c r="E12" i="16"/>
  <c r="C9" i="16"/>
  <c r="E10" i="16"/>
  <c r="D9" i="16"/>
  <c r="E8" i="16"/>
  <c r="E7" i="16"/>
  <c r="D6" i="16"/>
  <c r="E6" i="16" s="1"/>
  <c r="C6" i="16"/>
  <c r="E5" i="16"/>
  <c r="E4" i="16"/>
  <c r="D3" i="16"/>
  <c r="C3" i="16"/>
  <c r="E22" i="16" l="1"/>
  <c r="E3" i="16"/>
  <c r="F48" i="17"/>
  <c r="F31" i="17"/>
  <c r="F13" i="17"/>
  <c r="F6" i="17"/>
  <c r="D23" i="19"/>
  <c r="E11" i="16"/>
  <c r="E15" i="16"/>
  <c r="E9" i="16"/>
  <c r="E68" i="17"/>
  <c r="F36" i="17"/>
  <c r="C24" i="16"/>
  <c r="C26" i="16" s="1"/>
  <c r="D14" i="16"/>
  <c r="E14" i="16" s="1"/>
  <c r="E70" i="17" l="1"/>
  <c r="E23" i="19"/>
  <c r="D25" i="19"/>
  <c r="E25" i="19" s="1"/>
  <c r="F68" i="17"/>
  <c r="F70" i="17" s="1"/>
  <c r="D24" i="16"/>
  <c r="D26" i="16" l="1"/>
  <c r="E26" i="16" s="1"/>
  <c r="E24" i="16"/>
  <c r="K102" i="10" l="1"/>
  <c r="L102" i="10" s="1"/>
  <c r="H102" i="10"/>
  <c r="I102" i="10" s="1"/>
  <c r="K101" i="10"/>
  <c r="L101" i="10" s="1"/>
  <c r="H101" i="10"/>
  <c r="I101" i="10" s="1"/>
  <c r="K99" i="10"/>
  <c r="L99" i="10" s="1"/>
  <c r="H99" i="10"/>
  <c r="I99" i="10" s="1"/>
  <c r="K98" i="10"/>
  <c r="L98" i="10" s="1"/>
  <c r="H98" i="10"/>
  <c r="I98" i="10" s="1"/>
  <c r="K97" i="10"/>
  <c r="L97" i="10" s="1"/>
  <c r="H97" i="10"/>
  <c r="I97" i="10" s="1"/>
  <c r="K96" i="10"/>
  <c r="L96" i="10" s="1"/>
  <c r="H96" i="10"/>
  <c r="I96" i="10" s="1"/>
  <c r="K95" i="10"/>
  <c r="L95" i="10" s="1"/>
  <c r="H95" i="10"/>
  <c r="I95" i="10" s="1"/>
  <c r="K94" i="10"/>
  <c r="L94" i="10" s="1"/>
  <c r="H94" i="10"/>
  <c r="I94" i="10" s="1"/>
  <c r="K93" i="10"/>
  <c r="L93" i="10" s="1"/>
  <c r="H93" i="10"/>
  <c r="I93" i="10" s="1"/>
  <c r="K92" i="10"/>
  <c r="L92" i="10" s="1"/>
  <c r="H92" i="10"/>
  <c r="I92" i="10" s="1"/>
  <c r="K91" i="10"/>
  <c r="L91" i="10" s="1"/>
  <c r="H91" i="10"/>
  <c r="I91" i="10" s="1"/>
  <c r="K90" i="10"/>
  <c r="L90" i="10" s="1"/>
  <c r="H90" i="10"/>
  <c r="I90" i="10" s="1"/>
  <c r="K88" i="10"/>
  <c r="L88" i="10" s="1"/>
  <c r="H88" i="10"/>
  <c r="I88" i="10" s="1"/>
  <c r="K85" i="10"/>
  <c r="L85" i="10" s="1"/>
  <c r="H85" i="10"/>
  <c r="I85" i="10" s="1"/>
  <c r="K84" i="10"/>
  <c r="L84" i="10" s="1"/>
  <c r="H84" i="10"/>
  <c r="I84" i="10" s="1"/>
  <c r="K83" i="10"/>
  <c r="L83" i="10" s="1"/>
  <c r="H83" i="10"/>
  <c r="I83" i="10" s="1"/>
  <c r="K82" i="10"/>
  <c r="L82" i="10" s="1"/>
  <c r="H82" i="10"/>
  <c r="I82" i="10" s="1"/>
  <c r="K81" i="10"/>
  <c r="L81" i="10" s="1"/>
  <c r="H81" i="10"/>
  <c r="I81" i="10" s="1"/>
  <c r="K80" i="10"/>
  <c r="L80" i="10" s="1"/>
  <c r="H80" i="10"/>
  <c r="I80" i="10" s="1"/>
  <c r="K79" i="10"/>
  <c r="L79" i="10" s="1"/>
  <c r="H79" i="10"/>
  <c r="I79" i="10" s="1"/>
  <c r="K78" i="10"/>
  <c r="L78" i="10" s="1"/>
  <c r="H78" i="10"/>
  <c r="I78" i="10" s="1"/>
  <c r="K77" i="10"/>
  <c r="L77" i="10" s="1"/>
  <c r="H77" i="10"/>
  <c r="I77" i="10" s="1"/>
  <c r="K76" i="10"/>
  <c r="L76" i="10" s="1"/>
  <c r="H76" i="10"/>
  <c r="I76" i="10" s="1"/>
  <c r="K75" i="10"/>
  <c r="L75" i="10" s="1"/>
  <c r="H75" i="10"/>
  <c r="I75" i="10" s="1"/>
  <c r="K74" i="10"/>
  <c r="L74" i="10" s="1"/>
  <c r="H74" i="10"/>
  <c r="I74" i="10" s="1"/>
  <c r="K73" i="10"/>
  <c r="L73" i="10" s="1"/>
  <c r="H73" i="10"/>
  <c r="I73" i="10" s="1"/>
  <c r="K72" i="10"/>
  <c r="L72" i="10" s="1"/>
  <c r="H72" i="10"/>
  <c r="I72" i="10" s="1"/>
  <c r="K71" i="10"/>
  <c r="L71" i="10" s="1"/>
  <c r="H71" i="10"/>
  <c r="I71" i="10" s="1"/>
  <c r="K70" i="10"/>
  <c r="L70" i="10" s="1"/>
  <c r="H70" i="10"/>
  <c r="I70" i="10" s="1"/>
  <c r="K69" i="10"/>
  <c r="L69" i="10" s="1"/>
  <c r="H69" i="10"/>
  <c r="I69" i="10" s="1"/>
  <c r="K68" i="10"/>
  <c r="L68" i="10" s="1"/>
  <c r="H68" i="10"/>
  <c r="I68" i="10" s="1"/>
  <c r="K67" i="10"/>
  <c r="L67" i="10" s="1"/>
  <c r="H67" i="10"/>
  <c r="I67" i="10" s="1"/>
  <c r="K66" i="10"/>
  <c r="L66" i="10" s="1"/>
  <c r="H66" i="10"/>
  <c r="I66" i="10" s="1"/>
  <c r="K65" i="10"/>
  <c r="L65" i="10" s="1"/>
  <c r="H65" i="10"/>
  <c r="I65" i="10" s="1"/>
  <c r="K64" i="10"/>
  <c r="L64" i="10" s="1"/>
  <c r="H64" i="10"/>
  <c r="I64" i="10" s="1"/>
  <c r="K63" i="10"/>
  <c r="L63" i="10" s="1"/>
  <c r="H63" i="10"/>
  <c r="I63" i="10" s="1"/>
  <c r="K62" i="10"/>
  <c r="L62" i="10" s="1"/>
  <c r="H62" i="10"/>
  <c r="I62" i="10" s="1"/>
  <c r="K61" i="10"/>
  <c r="L61" i="10" s="1"/>
  <c r="H61" i="10"/>
  <c r="I61" i="10" s="1"/>
  <c r="K60" i="10"/>
  <c r="L60" i="10" s="1"/>
  <c r="H60" i="10"/>
  <c r="I60" i="10" s="1"/>
  <c r="K59" i="10"/>
  <c r="L59" i="10" s="1"/>
  <c r="H59" i="10"/>
  <c r="I59" i="10" s="1"/>
  <c r="K58" i="10"/>
  <c r="L58" i="10" s="1"/>
  <c r="H58" i="10"/>
  <c r="I58" i="10" s="1"/>
  <c r="K56" i="10"/>
  <c r="L56" i="10" s="1"/>
  <c r="H56" i="10"/>
  <c r="I56" i="10" s="1"/>
  <c r="K55" i="10"/>
  <c r="L55" i="10" s="1"/>
  <c r="H55" i="10"/>
  <c r="I55" i="10" s="1"/>
  <c r="K54" i="10"/>
  <c r="L54" i="10" s="1"/>
  <c r="H54" i="10"/>
  <c r="I54" i="10" s="1"/>
  <c r="K53" i="10"/>
  <c r="L53" i="10" s="1"/>
  <c r="H53" i="10"/>
  <c r="I53" i="10" s="1"/>
  <c r="K52" i="10"/>
  <c r="L52" i="10" s="1"/>
  <c r="H52" i="10"/>
  <c r="I52" i="10" s="1"/>
  <c r="K50" i="10"/>
  <c r="L50" i="10" s="1"/>
  <c r="H50" i="10"/>
  <c r="I50" i="10" s="1"/>
  <c r="K49" i="10"/>
  <c r="L49" i="10" s="1"/>
  <c r="H49" i="10"/>
  <c r="I49" i="10" s="1"/>
  <c r="K48" i="10"/>
  <c r="L48" i="10" s="1"/>
  <c r="H48" i="10"/>
  <c r="I48" i="10" s="1"/>
  <c r="K47" i="10"/>
  <c r="L47" i="10" s="1"/>
  <c r="H47" i="10"/>
  <c r="I47" i="10" s="1"/>
  <c r="K46" i="10"/>
  <c r="L46" i="10" s="1"/>
  <c r="H46" i="10"/>
  <c r="I46" i="10" s="1"/>
  <c r="K44" i="10"/>
  <c r="L44" i="10" s="1"/>
  <c r="H44" i="10"/>
  <c r="I44" i="10" s="1"/>
  <c r="K43" i="10"/>
  <c r="L43" i="10" s="1"/>
  <c r="H43" i="10"/>
  <c r="I43" i="10" s="1"/>
  <c r="K42" i="10"/>
  <c r="L42" i="10" s="1"/>
  <c r="H42" i="10"/>
  <c r="I42" i="10" s="1"/>
  <c r="K40" i="10"/>
  <c r="L40" i="10" s="1"/>
  <c r="H40" i="10"/>
  <c r="I40" i="10" s="1"/>
  <c r="K39" i="10"/>
  <c r="L39" i="10" s="1"/>
  <c r="H39" i="10"/>
  <c r="I39" i="10" s="1"/>
  <c r="K38" i="10"/>
  <c r="L38" i="10" s="1"/>
  <c r="H38" i="10"/>
  <c r="I38" i="10" s="1"/>
  <c r="K37" i="10"/>
  <c r="L37" i="10" s="1"/>
  <c r="H37" i="10"/>
  <c r="I37" i="10" s="1"/>
  <c r="K36" i="10"/>
  <c r="L36" i="10" s="1"/>
  <c r="H36" i="10"/>
  <c r="I36" i="10" s="1"/>
  <c r="K34" i="10"/>
  <c r="L34" i="10" s="1"/>
  <c r="H34" i="10"/>
  <c r="I34" i="10" s="1"/>
  <c r="K33" i="10"/>
  <c r="L33" i="10" s="1"/>
  <c r="H33" i="10"/>
  <c r="I33" i="10" s="1"/>
  <c r="K32" i="10"/>
  <c r="L32" i="10" s="1"/>
  <c r="H32" i="10"/>
  <c r="I32" i="10" s="1"/>
  <c r="K31" i="10"/>
  <c r="L31" i="10" s="1"/>
  <c r="H31" i="10"/>
  <c r="I31" i="10" s="1"/>
  <c r="K28" i="10"/>
  <c r="L28" i="10" s="1"/>
  <c r="H28" i="10"/>
  <c r="I28" i="10" s="1"/>
  <c r="K27" i="10"/>
  <c r="L27" i="10" s="1"/>
  <c r="H27" i="10"/>
  <c r="I27" i="10" s="1"/>
  <c r="K26" i="10"/>
  <c r="L26" i="10" s="1"/>
  <c r="H26" i="10"/>
  <c r="I26" i="10" s="1"/>
  <c r="K25" i="10"/>
  <c r="L25" i="10" s="1"/>
  <c r="H25" i="10"/>
  <c r="I25" i="10" s="1"/>
  <c r="K24" i="10"/>
  <c r="L24" i="10" s="1"/>
  <c r="H24" i="10"/>
  <c r="I24" i="10" s="1"/>
  <c r="K23" i="10"/>
  <c r="L23" i="10" s="1"/>
  <c r="H23" i="10"/>
  <c r="I23" i="10" s="1"/>
  <c r="K22" i="10"/>
  <c r="L22" i="10" s="1"/>
  <c r="H22" i="10"/>
  <c r="I22" i="10" s="1"/>
  <c r="K21" i="10"/>
  <c r="L21" i="10" s="1"/>
  <c r="H21" i="10"/>
  <c r="I21" i="10" s="1"/>
  <c r="K20" i="10"/>
  <c r="L20" i="10" s="1"/>
  <c r="H20" i="10"/>
  <c r="I20" i="10" s="1"/>
  <c r="K19" i="10"/>
  <c r="L19" i="10" s="1"/>
  <c r="H19" i="10"/>
  <c r="I19" i="10" s="1"/>
  <c r="K18" i="10"/>
  <c r="L18" i="10" s="1"/>
  <c r="H18" i="10"/>
  <c r="I18" i="10" s="1"/>
  <c r="K16" i="10"/>
  <c r="L16" i="10" s="1"/>
  <c r="H16" i="10"/>
  <c r="I16" i="10" s="1"/>
  <c r="K15" i="10"/>
  <c r="L15" i="10" s="1"/>
  <c r="H15" i="10"/>
  <c r="I15" i="10" s="1"/>
  <c r="K14" i="10"/>
  <c r="L14" i="10" s="1"/>
  <c r="H14" i="10"/>
  <c r="I14" i="10" s="1"/>
  <c r="K13" i="10"/>
  <c r="L13" i="10" s="1"/>
  <c r="H13" i="10"/>
  <c r="I13" i="10" s="1"/>
  <c r="K11" i="10"/>
  <c r="L11" i="10" s="1"/>
  <c r="H11" i="10"/>
  <c r="I11" i="10" s="1"/>
  <c r="K10" i="10"/>
  <c r="L10" i="10" s="1"/>
  <c r="H10" i="10"/>
  <c r="I10" i="10" s="1"/>
  <c r="K8" i="10"/>
  <c r="L8" i="10" s="1"/>
  <c r="H8" i="10"/>
  <c r="I8" i="10" s="1"/>
  <c r="K7" i="10"/>
  <c r="L7" i="10" s="1"/>
  <c r="H7" i="10"/>
  <c r="I7" i="10" s="1"/>
  <c r="K104" i="5"/>
  <c r="L104" i="5" s="1"/>
  <c r="H104" i="5"/>
  <c r="I104" i="5" s="1"/>
  <c r="K103" i="5"/>
  <c r="L103" i="5" s="1"/>
  <c r="H103" i="5"/>
  <c r="I103" i="5" s="1"/>
  <c r="K102" i="5"/>
  <c r="L102" i="5" s="1"/>
  <c r="H102" i="5"/>
  <c r="I102" i="5" s="1"/>
  <c r="K101" i="5"/>
  <c r="L101" i="5" s="1"/>
  <c r="H101" i="5"/>
  <c r="I101" i="5" s="1"/>
  <c r="K100" i="5"/>
  <c r="L100" i="5" s="1"/>
  <c r="H100" i="5"/>
  <c r="I100" i="5" s="1"/>
  <c r="K99" i="5"/>
  <c r="L99" i="5" s="1"/>
  <c r="H99" i="5"/>
  <c r="I99" i="5" s="1"/>
  <c r="K98" i="5"/>
  <c r="L98" i="5" s="1"/>
  <c r="H98" i="5"/>
  <c r="I98" i="5" s="1"/>
  <c r="K96" i="5"/>
  <c r="L96" i="5" s="1"/>
  <c r="H96" i="5"/>
  <c r="I96" i="5" s="1"/>
  <c r="K95" i="5"/>
  <c r="L95" i="5" s="1"/>
  <c r="H95" i="5"/>
  <c r="I95" i="5" s="1"/>
  <c r="K93" i="5"/>
  <c r="L93" i="5" s="1"/>
  <c r="H93" i="5"/>
  <c r="I93" i="5" s="1"/>
  <c r="K92" i="5"/>
  <c r="L92" i="5" s="1"/>
  <c r="H92" i="5"/>
  <c r="I92" i="5" s="1"/>
  <c r="K91" i="5"/>
  <c r="L91" i="5" s="1"/>
  <c r="H91" i="5"/>
  <c r="I91" i="5" s="1"/>
  <c r="K89" i="5"/>
  <c r="L89" i="5" s="1"/>
  <c r="H89" i="5"/>
  <c r="I89" i="5" s="1"/>
  <c r="K87" i="5"/>
  <c r="L87" i="5" s="1"/>
  <c r="H87" i="5"/>
  <c r="I87" i="5" s="1"/>
  <c r="K85" i="5"/>
  <c r="L85" i="5" s="1"/>
  <c r="H85" i="5"/>
  <c r="I85" i="5" s="1"/>
  <c r="K83" i="5"/>
  <c r="L83" i="5" s="1"/>
  <c r="H83" i="5"/>
  <c r="I83" i="5" s="1"/>
  <c r="K81" i="5"/>
  <c r="L81" i="5" s="1"/>
  <c r="H81" i="5"/>
  <c r="I81" i="5" s="1"/>
  <c r="K78" i="5"/>
  <c r="L78" i="5" s="1"/>
  <c r="H78" i="5"/>
  <c r="I78" i="5" s="1"/>
  <c r="K77" i="5"/>
  <c r="L77" i="5" s="1"/>
  <c r="H77" i="5"/>
  <c r="I77" i="5" s="1"/>
  <c r="K73" i="5"/>
  <c r="L73" i="5" s="1"/>
  <c r="H73" i="5"/>
  <c r="I73" i="5" s="1"/>
  <c r="K72" i="5"/>
  <c r="L72" i="5" s="1"/>
  <c r="H72" i="5"/>
  <c r="I72" i="5" s="1"/>
  <c r="K71" i="5"/>
  <c r="L71" i="5" s="1"/>
  <c r="H71" i="5"/>
  <c r="I71" i="5" s="1"/>
  <c r="K70" i="5"/>
  <c r="L70" i="5" s="1"/>
  <c r="H70" i="5"/>
  <c r="I70" i="5" s="1"/>
  <c r="K69" i="5"/>
  <c r="L69" i="5" s="1"/>
  <c r="H69" i="5"/>
  <c r="I69" i="5" s="1"/>
  <c r="K68" i="5"/>
  <c r="L68" i="5" s="1"/>
  <c r="H68" i="5"/>
  <c r="I68" i="5" s="1"/>
  <c r="K66" i="5"/>
  <c r="L66" i="5" s="1"/>
  <c r="H66" i="5"/>
  <c r="I66" i="5" s="1"/>
  <c r="K65" i="5"/>
  <c r="L65" i="5" s="1"/>
  <c r="H65" i="5"/>
  <c r="I65" i="5" s="1"/>
  <c r="K64" i="5"/>
  <c r="L64" i="5" s="1"/>
  <c r="H64" i="5"/>
  <c r="I64" i="5" s="1"/>
  <c r="K63" i="5"/>
  <c r="L63" i="5" s="1"/>
  <c r="H63" i="5"/>
  <c r="I63" i="5" s="1"/>
  <c r="L62" i="5"/>
  <c r="K62" i="5"/>
  <c r="H62" i="5"/>
  <c r="I62" i="5" s="1"/>
  <c r="K60" i="5"/>
  <c r="L60" i="5" s="1"/>
  <c r="H60" i="5"/>
  <c r="I60" i="5" s="1"/>
  <c r="K59" i="5"/>
  <c r="L59" i="5" s="1"/>
  <c r="H59" i="5"/>
  <c r="I59" i="5" s="1"/>
  <c r="K58" i="5"/>
  <c r="L58" i="5" s="1"/>
  <c r="H58" i="5"/>
  <c r="I58" i="5" s="1"/>
  <c r="K57" i="5"/>
  <c r="L57" i="5" s="1"/>
  <c r="H57" i="5"/>
  <c r="I57" i="5" s="1"/>
  <c r="K56" i="5"/>
  <c r="L56" i="5" s="1"/>
  <c r="H56" i="5"/>
  <c r="I56" i="5" s="1"/>
  <c r="K53" i="5"/>
  <c r="L53" i="5" s="1"/>
  <c r="H53" i="5"/>
  <c r="I53" i="5" s="1"/>
  <c r="K51" i="5"/>
  <c r="L51" i="5" s="1"/>
  <c r="H51" i="5"/>
  <c r="I51" i="5" s="1"/>
  <c r="L50" i="5"/>
  <c r="K50" i="5"/>
  <c r="H50" i="5"/>
  <c r="I50" i="5" s="1"/>
  <c r="K49" i="5"/>
  <c r="L49" i="5" s="1"/>
  <c r="H49" i="5"/>
  <c r="I49" i="5" s="1"/>
  <c r="K48" i="5"/>
  <c r="L48" i="5" s="1"/>
  <c r="H48" i="5"/>
  <c r="I48" i="5" s="1"/>
  <c r="K47" i="5"/>
  <c r="L47" i="5" s="1"/>
  <c r="H47" i="5"/>
  <c r="I47" i="5" s="1"/>
  <c r="K43" i="5"/>
  <c r="L43" i="5" s="1"/>
  <c r="H43" i="5"/>
  <c r="I43" i="5" s="1"/>
  <c r="K42" i="5"/>
  <c r="L42" i="5" s="1"/>
  <c r="H42" i="5"/>
  <c r="I42" i="5" s="1"/>
  <c r="K40" i="5"/>
  <c r="L40" i="5" s="1"/>
  <c r="H40" i="5"/>
  <c r="I40" i="5" s="1"/>
  <c r="K39" i="5"/>
  <c r="L39" i="5" s="1"/>
  <c r="H39" i="5"/>
  <c r="I39" i="5" s="1"/>
  <c r="K38" i="5"/>
  <c r="L38" i="5" s="1"/>
  <c r="H38" i="5"/>
  <c r="I38" i="5" s="1"/>
  <c r="K37" i="5"/>
  <c r="L37" i="5" s="1"/>
  <c r="H37" i="5"/>
  <c r="I37" i="5" s="1"/>
  <c r="K36" i="5"/>
  <c r="L36" i="5" s="1"/>
  <c r="H36" i="5"/>
  <c r="I36" i="5" s="1"/>
  <c r="K35" i="5"/>
  <c r="L35" i="5" s="1"/>
  <c r="H35" i="5"/>
  <c r="I35" i="5" s="1"/>
  <c r="K32" i="5"/>
  <c r="L32" i="5" s="1"/>
  <c r="H32" i="5"/>
  <c r="I32" i="5" s="1"/>
  <c r="K31" i="5"/>
  <c r="L31" i="5" s="1"/>
  <c r="H31" i="5"/>
  <c r="I31" i="5" s="1"/>
  <c r="K30" i="5"/>
  <c r="L30" i="5" s="1"/>
  <c r="H30" i="5"/>
  <c r="I30" i="5" s="1"/>
  <c r="K29" i="5"/>
  <c r="L29" i="5" s="1"/>
  <c r="H29" i="5"/>
  <c r="I29" i="5" s="1"/>
  <c r="K27" i="5"/>
  <c r="L27" i="5" s="1"/>
  <c r="H27" i="5"/>
  <c r="I27" i="5" s="1"/>
  <c r="K26" i="5"/>
  <c r="L26" i="5" s="1"/>
  <c r="H26" i="5"/>
  <c r="I26" i="5" s="1"/>
  <c r="K25" i="5"/>
  <c r="L25" i="5" s="1"/>
  <c r="H25" i="5"/>
  <c r="I25" i="5" s="1"/>
  <c r="K24" i="5"/>
  <c r="L24" i="5" s="1"/>
  <c r="H24" i="5"/>
  <c r="I24" i="5" s="1"/>
  <c r="K22" i="5"/>
  <c r="L22" i="5" s="1"/>
  <c r="H22" i="5"/>
  <c r="I22" i="5" s="1"/>
  <c r="K21" i="5"/>
  <c r="L21" i="5" s="1"/>
  <c r="H21" i="5"/>
  <c r="I21" i="5" s="1"/>
  <c r="K20" i="5"/>
  <c r="L20" i="5" s="1"/>
  <c r="H20" i="5"/>
  <c r="I20" i="5" s="1"/>
  <c r="K19" i="5"/>
  <c r="L19" i="5" s="1"/>
  <c r="H19" i="5"/>
  <c r="I19" i="5" s="1"/>
  <c r="K17" i="5"/>
  <c r="L17" i="5" s="1"/>
  <c r="H17" i="5"/>
  <c r="I17" i="5" s="1"/>
  <c r="K16" i="5"/>
  <c r="L16" i="5" s="1"/>
  <c r="H16" i="5"/>
  <c r="I16" i="5" s="1"/>
  <c r="K14" i="5"/>
  <c r="L14" i="5" s="1"/>
  <c r="H14" i="5"/>
  <c r="I14" i="5" s="1"/>
  <c r="K13" i="5"/>
  <c r="L13" i="5" s="1"/>
  <c r="H13" i="5"/>
  <c r="I13" i="5" s="1"/>
  <c r="K11" i="5"/>
  <c r="L11" i="5" s="1"/>
  <c r="H11" i="5"/>
  <c r="I11" i="5" s="1"/>
  <c r="K10" i="5"/>
  <c r="L10" i="5" s="1"/>
  <c r="H10" i="5"/>
  <c r="I10" i="5" s="1"/>
  <c r="K9" i="5"/>
  <c r="L9" i="5" s="1"/>
  <c r="H9" i="5"/>
  <c r="I9" i="5" s="1"/>
  <c r="K8" i="5"/>
  <c r="L8" i="5" s="1"/>
  <c r="H8" i="5"/>
  <c r="I8" i="5" s="1"/>
  <c r="K3" i="5"/>
  <c r="L3" i="5" s="1"/>
  <c r="H3" i="5"/>
  <c r="I3" i="5" s="1"/>
  <c r="H6" i="2"/>
  <c r="I6" i="2" s="1"/>
  <c r="K6" i="2"/>
  <c r="L6" i="2" s="1"/>
  <c r="H7" i="2"/>
  <c r="I7" i="2" s="1"/>
  <c r="K7" i="2"/>
  <c r="L7" i="2" s="1"/>
  <c r="H8" i="2"/>
  <c r="I8" i="2" s="1"/>
  <c r="K8" i="2"/>
  <c r="L8" i="2" s="1"/>
  <c r="H9" i="2"/>
  <c r="I9" i="2" s="1"/>
  <c r="K9" i="2"/>
  <c r="L9" i="2" s="1"/>
  <c r="H11" i="2"/>
  <c r="I11" i="2"/>
  <c r="K11" i="2"/>
  <c r="L11" i="2" s="1"/>
  <c r="H12" i="2"/>
  <c r="I12" i="2"/>
  <c r="K12" i="2"/>
  <c r="L12" i="2" s="1"/>
  <c r="H14" i="2"/>
  <c r="I14" i="2"/>
  <c r="K14" i="2"/>
  <c r="L14" i="2" s="1"/>
  <c r="H15" i="2"/>
  <c r="I15" i="2"/>
  <c r="K15" i="2"/>
  <c r="L15" i="2" s="1"/>
  <c r="H17" i="2"/>
  <c r="I17" i="2" s="1"/>
  <c r="K17" i="2"/>
  <c r="L17" i="2" s="1"/>
  <c r="H18" i="2"/>
  <c r="I18" i="2" s="1"/>
  <c r="K18" i="2"/>
  <c r="L18" i="2" s="1"/>
  <c r="H19" i="2"/>
  <c r="I19" i="2" s="1"/>
  <c r="K19" i="2"/>
  <c r="L19" i="2" s="1"/>
  <c r="H20" i="2"/>
  <c r="I20" i="2" s="1"/>
  <c r="K20" i="2"/>
  <c r="L20" i="2"/>
  <c r="H21" i="2"/>
  <c r="I21" i="2" s="1"/>
  <c r="K21" i="2"/>
  <c r="L21" i="2"/>
  <c r="H23" i="2"/>
  <c r="I23" i="2" s="1"/>
  <c r="K23" i="2"/>
  <c r="L23" i="2"/>
  <c r="H25" i="2"/>
  <c r="I25" i="2" s="1"/>
  <c r="K25" i="2"/>
  <c r="L25" i="2" s="1"/>
  <c r="H26" i="2"/>
  <c r="I26" i="2" s="1"/>
  <c r="K26" i="2"/>
  <c r="L26" i="2" s="1"/>
  <c r="H27" i="2"/>
  <c r="I27" i="2" s="1"/>
  <c r="K27" i="2"/>
  <c r="L27" i="2" s="1"/>
  <c r="H28" i="2"/>
  <c r="I28" i="2"/>
  <c r="K28" i="2"/>
  <c r="L28" i="2" s="1"/>
  <c r="H29" i="2"/>
  <c r="I29" i="2" s="1"/>
  <c r="K29" i="2"/>
  <c r="L29" i="2" s="1"/>
  <c r="H30" i="2"/>
  <c r="I30" i="2" s="1"/>
  <c r="K30" i="2"/>
  <c r="L30" i="2" s="1"/>
  <c r="H31" i="2"/>
  <c r="I31" i="2"/>
  <c r="K31" i="2"/>
  <c r="L31" i="2" s="1"/>
  <c r="H32" i="2"/>
  <c r="I32" i="2" s="1"/>
  <c r="K32" i="2"/>
  <c r="L32" i="2" s="1"/>
  <c r="H33" i="2"/>
  <c r="I33" i="2" s="1"/>
  <c r="K33" i="2"/>
  <c r="L33" i="2" s="1"/>
  <c r="H37" i="2"/>
  <c r="I37" i="2" s="1"/>
  <c r="K37" i="2"/>
  <c r="L37" i="2" s="1"/>
  <c r="H38" i="2"/>
  <c r="I38" i="2" s="1"/>
  <c r="K38" i="2"/>
  <c r="L38" i="2" s="1"/>
  <c r="H39" i="2"/>
  <c r="I39" i="2" s="1"/>
  <c r="K39" i="2"/>
  <c r="L39" i="2" s="1"/>
  <c r="H41" i="2"/>
  <c r="I41" i="2" s="1"/>
  <c r="K41" i="2"/>
  <c r="L41" i="2" s="1"/>
  <c r="H42" i="2"/>
  <c r="I42" i="2" s="1"/>
  <c r="K42" i="2"/>
  <c r="L42" i="2" s="1"/>
  <c r="H43" i="2"/>
  <c r="I43" i="2" s="1"/>
  <c r="K43" i="2"/>
  <c r="L43" i="2" s="1"/>
  <c r="H44" i="2"/>
  <c r="I44" i="2" s="1"/>
  <c r="K44" i="2"/>
  <c r="L44" i="2" s="1"/>
  <c r="H45" i="2"/>
  <c r="I45" i="2"/>
  <c r="K45" i="2"/>
  <c r="L45" i="2" s="1"/>
  <c r="H46" i="2"/>
  <c r="I46" i="2" s="1"/>
  <c r="K46" i="2"/>
  <c r="L46" i="2" s="1"/>
  <c r="H47" i="2"/>
  <c r="I47" i="2" s="1"/>
  <c r="K47" i="2"/>
  <c r="L47" i="2" s="1"/>
  <c r="H48" i="2"/>
  <c r="I48" i="2" s="1"/>
  <c r="K48" i="2"/>
  <c r="L48" i="2" s="1"/>
  <c r="H49" i="2"/>
  <c r="I49" i="2" s="1"/>
  <c r="K49" i="2"/>
  <c r="L49" i="2"/>
  <c r="H50" i="2"/>
  <c r="I50" i="2" s="1"/>
  <c r="K50" i="2"/>
  <c r="L50" i="2"/>
  <c r="H52" i="2"/>
  <c r="I52" i="2" s="1"/>
  <c r="K52" i="2"/>
  <c r="L52" i="2" s="1"/>
  <c r="H54" i="2"/>
  <c r="I54" i="2" s="1"/>
  <c r="K54" i="2"/>
  <c r="L54" i="2" s="1"/>
  <c r="H55" i="2"/>
  <c r="I55" i="2" s="1"/>
  <c r="K55" i="2"/>
  <c r="L55" i="2" s="1"/>
  <c r="H56" i="2"/>
  <c r="I56" i="2" s="1"/>
  <c r="K56" i="2"/>
  <c r="L56" i="2"/>
  <c r="H57" i="2"/>
  <c r="I57" i="2" s="1"/>
  <c r="K57" i="2"/>
  <c r="L57" i="2" s="1"/>
  <c r="H58" i="2"/>
  <c r="I58" i="2" s="1"/>
  <c r="K58" i="2"/>
  <c r="L58" i="2" s="1"/>
  <c r="H62" i="2"/>
  <c r="I62" i="2" s="1"/>
  <c r="K62" i="2"/>
  <c r="L62" i="2" s="1"/>
  <c r="H63" i="2"/>
  <c r="I63" i="2" s="1"/>
  <c r="K63" i="2"/>
  <c r="L63" i="2" s="1"/>
  <c r="H65" i="2"/>
  <c r="I65" i="2"/>
  <c r="K65" i="2"/>
  <c r="L65" i="2"/>
  <c r="H66" i="2"/>
  <c r="I66" i="2"/>
  <c r="K66" i="2"/>
  <c r="L66" i="2"/>
  <c r="H69" i="2"/>
  <c r="I69" i="2" s="1"/>
  <c r="K69" i="2"/>
  <c r="L69" i="2" s="1"/>
  <c r="H70" i="2"/>
  <c r="I70" i="2" s="1"/>
  <c r="K70" i="2"/>
  <c r="L70" i="2" s="1"/>
  <c r="H72" i="2"/>
  <c r="I72" i="2" s="1"/>
  <c r="K72" i="2"/>
  <c r="L72" i="2" s="1"/>
  <c r="H73" i="2"/>
  <c r="I73" i="2" s="1"/>
  <c r="K73" i="2"/>
  <c r="L73" i="2" s="1"/>
  <c r="H74" i="2"/>
  <c r="I74" i="2" s="1"/>
  <c r="K74" i="2"/>
  <c r="L74" i="2" s="1"/>
  <c r="H75" i="2"/>
  <c r="I75" i="2" s="1"/>
  <c r="K75" i="2"/>
  <c r="L75" i="2" s="1"/>
  <c r="H76" i="2"/>
  <c r="I76" i="2"/>
  <c r="K76" i="2"/>
  <c r="L76" i="2"/>
  <c r="H78" i="2"/>
  <c r="I78" i="2"/>
  <c r="K78" i="2"/>
  <c r="L78" i="2"/>
  <c r="H79" i="2"/>
  <c r="I79" i="2"/>
  <c r="K79" i="2"/>
  <c r="L79" i="2" s="1"/>
  <c r="H80" i="2"/>
  <c r="I80" i="2" s="1"/>
  <c r="K80" i="2"/>
  <c r="L80" i="2"/>
  <c r="H81" i="2"/>
  <c r="I81" i="2" s="1"/>
  <c r="K81" i="2"/>
  <c r="L81" i="2" s="1"/>
  <c r="H82" i="2"/>
  <c r="I82" i="2"/>
  <c r="K82" i="2"/>
  <c r="L82" i="2" s="1"/>
  <c r="H83" i="2"/>
  <c r="I83" i="2"/>
  <c r="K83" i="2"/>
  <c r="L83" i="2" s="1"/>
  <c r="H84" i="2"/>
  <c r="I84" i="2" s="1"/>
  <c r="K84" i="2"/>
  <c r="L84" i="2" s="1"/>
  <c r="H86" i="2"/>
  <c r="I86" i="2" s="1"/>
  <c r="K86" i="2"/>
  <c r="L86" i="2" s="1"/>
  <c r="H87" i="2"/>
  <c r="I87" i="2" s="1"/>
  <c r="K87" i="2"/>
  <c r="L87" i="2" s="1"/>
  <c r="H88" i="2"/>
  <c r="I88" i="2" s="1"/>
  <c r="K88" i="2"/>
  <c r="L88" i="2" s="1"/>
  <c r="H89" i="2"/>
  <c r="I89" i="2" s="1"/>
  <c r="K89" i="2"/>
  <c r="L89" i="2" s="1"/>
  <c r="H90" i="2"/>
  <c r="I90" i="2" s="1"/>
  <c r="K90" i="2"/>
  <c r="L90" i="2" s="1"/>
  <c r="H91" i="2"/>
  <c r="I91" i="2" s="1"/>
  <c r="K91" i="2"/>
  <c r="L91" i="2" s="1"/>
  <c r="H92" i="2"/>
  <c r="I92" i="2" s="1"/>
  <c r="K92" i="2"/>
  <c r="L92" i="2" s="1"/>
  <c r="H93" i="2"/>
  <c r="I93" i="2" s="1"/>
  <c r="K93" i="2"/>
  <c r="L93" i="2" s="1"/>
  <c r="H95" i="2"/>
  <c r="I95" i="2" s="1"/>
  <c r="K95" i="2"/>
  <c r="L95" i="2" s="1"/>
  <c r="H96" i="2"/>
  <c r="I96" i="2" s="1"/>
  <c r="K96" i="2"/>
  <c r="L96" i="2" s="1"/>
  <c r="H97" i="2"/>
  <c r="I97" i="2" s="1"/>
  <c r="K97" i="2"/>
  <c r="L97" i="2" s="1"/>
  <c r="H99" i="2"/>
  <c r="I99" i="2" s="1"/>
  <c r="K99" i="2"/>
  <c r="L99" i="2" s="1"/>
  <c r="H100" i="2"/>
  <c r="I100" i="2"/>
  <c r="K100" i="2"/>
  <c r="L100" i="2"/>
  <c r="H101" i="2"/>
  <c r="I101" i="2"/>
  <c r="K101" i="2"/>
  <c r="L101" i="2"/>
  <c r="H102" i="2"/>
  <c r="I102" i="2" s="1"/>
  <c r="K102" i="2"/>
  <c r="L102" i="2" s="1"/>
  <c r="H103" i="2"/>
  <c r="I103" i="2"/>
  <c r="K103" i="2"/>
  <c r="L103" i="2"/>
  <c r="H105" i="2"/>
  <c r="I105" i="2"/>
  <c r="K105" i="2"/>
  <c r="L105" i="2"/>
  <c r="H106" i="2"/>
  <c r="I106" i="2"/>
  <c r="K106" i="2"/>
  <c r="L106" i="2"/>
  <c r="H107" i="2"/>
  <c r="I107" i="2" s="1"/>
  <c r="K107" i="2"/>
  <c r="L107" i="2" s="1"/>
  <c r="H108" i="2"/>
  <c r="I108" i="2" s="1"/>
  <c r="K108" i="2"/>
  <c r="L108" i="2" s="1"/>
  <c r="H109" i="2"/>
  <c r="I109" i="2" s="1"/>
  <c r="K109" i="2"/>
  <c r="L109" i="2" s="1"/>
  <c r="H111" i="2"/>
  <c r="I111" i="2"/>
  <c r="K111" i="2"/>
  <c r="L111" i="2"/>
  <c r="H114" i="2"/>
  <c r="I114" i="2" s="1"/>
  <c r="K114" i="2"/>
  <c r="L114" i="2" s="1"/>
  <c r="H115" i="2"/>
  <c r="I115" i="2" s="1"/>
  <c r="K115" i="2"/>
  <c r="L115" i="2" s="1"/>
  <c r="H116" i="2"/>
  <c r="I116" i="2" s="1"/>
  <c r="K116" i="2"/>
  <c r="L116" i="2" s="1"/>
  <c r="H117" i="2"/>
  <c r="I117" i="2"/>
  <c r="K117" i="2"/>
  <c r="L117" i="2" s="1"/>
  <c r="H119" i="2"/>
  <c r="I119" i="2"/>
  <c r="K119" i="2"/>
  <c r="L119" i="2" s="1"/>
  <c r="H120" i="2"/>
  <c r="I120" i="2" s="1"/>
  <c r="K120" i="2"/>
  <c r="L120" i="2" s="1"/>
  <c r="H121" i="2"/>
  <c r="I121" i="2" s="1"/>
  <c r="K121" i="2"/>
  <c r="L121" i="2"/>
  <c r="H122" i="2"/>
  <c r="I122" i="2" s="1"/>
  <c r="K122" i="2"/>
  <c r="L122" i="2"/>
  <c r="H125" i="2"/>
  <c r="I125" i="2" s="1"/>
  <c r="K125" i="2"/>
  <c r="L125" i="2" s="1"/>
  <c r="H126" i="2"/>
  <c r="I126" i="2" s="1"/>
  <c r="K126" i="2"/>
  <c r="L126" i="2" s="1"/>
  <c r="H127" i="2"/>
  <c r="I127" i="2" s="1"/>
  <c r="K127" i="2"/>
  <c r="L127" i="2" s="1"/>
  <c r="H128" i="2"/>
  <c r="I128" i="2"/>
  <c r="K128" i="2"/>
  <c r="L128" i="2" s="1"/>
  <c r="H129" i="2"/>
  <c r="I129" i="2" s="1"/>
  <c r="K129" i="2"/>
  <c r="L129" i="2" s="1"/>
  <c r="H131" i="2"/>
  <c r="I131" i="2" s="1"/>
  <c r="K131" i="2"/>
  <c r="L131" i="2" s="1"/>
  <c r="H132" i="2"/>
  <c r="I132" i="2"/>
  <c r="K132" i="2"/>
  <c r="L132" i="2"/>
  <c r="H134" i="2"/>
  <c r="I134" i="2" s="1"/>
  <c r="K134" i="2"/>
  <c r="L134" i="2" s="1"/>
  <c r="H135" i="2"/>
  <c r="I135" i="2"/>
  <c r="K135" i="2"/>
  <c r="L135" i="2"/>
  <c r="H136" i="2"/>
  <c r="I136" i="2" s="1"/>
  <c r="K136" i="2"/>
  <c r="L136" i="2" s="1"/>
  <c r="H137" i="2"/>
  <c r="I137" i="2" s="1"/>
  <c r="K137" i="2"/>
  <c r="L137" i="2" s="1"/>
  <c r="H139" i="2"/>
  <c r="I139" i="2" s="1"/>
  <c r="K139" i="2"/>
  <c r="L139" i="2" s="1"/>
  <c r="H140" i="2"/>
  <c r="I140" i="2" s="1"/>
  <c r="K140" i="2"/>
  <c r="L140" i="2" s="1"/>
  <c r="H141" i="2"/>
  <c r="I141" i="2" s="1"/>
  <c r="K141" i="2"/>
  <c r="L141" i="2" s="1"/>
  <c r="H142" i="2"/>
  <c r="I142" i="2"/>
  <c r="K142" i="2"/>
  <c r="L142" i="2" s="1"/>
  <c r="H143" i="2"/>
  <c r="I143" i="2"/>
  <c r="K143" i="2"/>
  <c r="L143" i="2" s="1"/>
  <c r="H144" i="2"/>
  <c r="I144" i="2"/>
  <c r="K144" i="2"/>
  <c r="L144" i="2" s="1"/>
  <c r="H145" i="2"/>
  <c r="I145" i="2"/>
  <c r="K145" i="2"/>
  <c r="L145" i="2" s="1"/>
  <c r="H147" i="2"/>
  <c r="I147" i="2"/>
  <c r="K147" i="2"/>
  <c r="L147" i="2" s="1"/>
  <c r="H148" i="2"/>
  <c r="I148" i="2" s="1"/>
  <c r="K148" i="2"/>
  <c r="L148" i="2" s="1"/>
  <c r="H149" i="2"/>
  <c r="I149" i="2" s="1"/>
  <c r="K149" i="2"/>
  <c r="L149" i="2"/>
  <c r="H152" i="2"/>
  <c r="I152" i="2" s="1"/>
  <c r="K152" i="2"/>
  <c r="L152" i="2"/>
  <c r="H153" i="2"/>
  <c r="I153" i="2" s="1"/>
  <c r="K153" i="2"/>
  <c r="L153" i="2" s="1"/>
  <c r="H154" i="2"/>
  <c r="I154" i="2"/>
  <c r="K154" i="2"/>
  <c r="L154" i="2" s="1"/>
  <c r="H155" i="2"/>
  <c r="I155" i="2"/>
  <c r="K155" i="2"/>
  <c r="L155" i="2" s="1"/>
  <c r="H156" i="2"/>
  <c r="I156" i="2"/>
  <c r="K156" i="2"/>
  <c r="L156" i="2" s="1"/>
  <c r="H157" i="2"/>
  <c r="I157" i="2" s="1"/>
  <c r="K157" i="2"/>
  <c r="L157" i="2" s="1"/>
  <c r="H158" i="2"/>
  <c r="I158" i="2" s="1"/>
  <c r="K158" i="2"/>
  <c r="L158" i="2" s="1"/>
  <c r="H159" i="2"/>
  <c r="I159" i="2"/>
  <c r="K159" i="2"/>
  <c r="L159" i="2" s="1"/>
  <c r="H160" i="2"/>
  <c r="I160" i="2"/>
  <c r="K160" i="2"/>
  <c r="L160" i="2" s="1"/>
  <c r="H163" i="2"/>
  <c r="I163" i="2"/>
  <c r="K163" i="2"/>
  <c r="L163" i="2" s="1"/>
  <c r="H164" i="2"/>
  <c r="I164" i="2"/>
  <c r="K164" i="2"/>
  <c r="L164" i="2" s="1"/>
  <c r="H166" i="2"/>
  <c r="I166" i="2"/>
  <c r="K166" i="2"/>
  <c r="L166" i="2" s="1"/>
  <c r="H167" i="2"/>
  <c r="I167" i="2"/>
  <c r="K167" i="2"/>
  <c r="L167" i="2" s="1"/>
  <c r="H168" i="2"/>
  <c r="I168" i="2" s="1"/>
  <c r="K168" i="2"/>
  <c r="L168" i="2" s="1"/>
  <c r="H170" i="2"/>
  <c r="I170" i="2" s="1"/>
  <c r="K170" i="2"/>
  <c r="L170" i="2"/>
  <c r="H171" i="2"/>
  <c r="I171" i="2" s="1"/>
  <c r="K171" i="2"/>
  <c r="L171" i="2"/>
  <c r="H175" i="2"/>
  <c r="I175" i="2" s="1"/>
  <c r="K175" i="2"/>
  <c r="L175" i="2" s="1"/>
  <c r="H177" i="2"/>
  <c r="I177" i="2" s="1"/>
  <c r="K177" i="2"/>
  <c r="L177" i="2" s="1"/>
  <c r="H178" i="2"/>
  <c r="I178" i="2" s="1"/>
  <c r="K178" i="2"/>
  <c r="L178" i="2"/>
  <c r="H179" i="2"/>
  <c r="I179" i="2" s="1"/>
  <c r="K179" i="2"/>
  <c r="L179" i="2"/>
  <c r="H180" i="2"/>
  <c r="I180" i="2" s="1"/>
  <c r="K180" i="2"/>
  <c r="L180" i="2"/>
  <c r="H183" i="2"/>
  <c r="I183" i="2" s="1"/>
  <c r="K183" i="2"/>
  <c r="L183" i="2"/>
  <c r="H184" i="2"/>
  <c r="I184" i="2" s="1"/>
  <c r="K184" i="2"/>
  <c r="L184" i="2"/>
  <c r="H185" i="2"/>
  <c r="I185" i="2" s="1"/>
  <c r="K185" i="2"/>
  <c r="L185" i="2"/>
  <c r="H186" i="2"/>
  <c r="I186" i="2" s="1"/>
  <c r="K186" i="2"/>
  <c r="L186" i="2"/>
  <c r="H187" i="2"/>
  <c r="I187" i="2" s="1"/>
  <c r="K187" i="2"/>
  <c r="L187" i="2"/>
  <c r="H188" i="2"/>
  <c r="I188" i="2" s="1"/>
  <c r="K188" i="2"/>
  <c r="L188" i="2" s="1"/>
  <c r="H189" i="2"/>
  <c r="I189" i="2"/>
  <c r="K189" i="2"/>
  <c r="L189" i="2" s="1"/>
  <c r="H190" i="2"/>
  <c r="I190" i="2"/>
  <c r="K190" i="2"/>
  <c r="L190" i="2" s="1"/>
  <c r="H193" i="2"/>
  <c r="I193" i="2"/>
  <c r="K193" i="2"/>
  <c r="L193" i="2"/>
  <c r="H194" i="2"/>
  <c r="I194" i="2"/>
  <c r="K194" i="2"/>
  <c r="L194" i="2"/>
  <c r="H195" i="2"/>
  <c r="I195" i="2" s="1"/>
  <c r="K195" i="2"/>
  <c r="L195" i="2" s="1"/>
  <c r="H196" i="2"/>
  <c r="I196" i="2"/>
  <c r="K196" i="2"/>
  <c r="L196" i="2"/>
  <c r="H197" i="2"/>
  <c r="I197" i="2"/>
  <c r="K197" i="2"/>
  <c r="L197" i="2"/>
  <c r="H198" i="2"/>
  <c r="I198" i="2"/>
  <c r="K198" i="2"/>
  <c r="L198" i="2"/>
  <c r="H199" i="2"/>
  <c r="I199" i="2"/>
  <c r="K199" i="2"/>
  <c r="L199" i="2"/>
  <c r="H201" i="2"/>
  <c r="I201" i="2"/>
  <c r="K201" i="2"/>
  <c r="L201" i="2"/>
  <c r="G176" i="2" l="1"/>
  <c r="F176" i="2"/>
  <c r="E176" i="2"/>
  <c r="D176" i="2"/>
  <c r="C176" i="2"/>
  <c r="K176" i="2" l="1"/>
  <c r="L176" i="2" s="1"/>
  <c r="H176" i="2"/>
  <c r="I176" i="2" s="1"/>
  <c r="C130" i="2"/>
  <c r="D130" i="2"/>
  <c r="E130" i="2"/>
  <c r="F130" i="2"/>
  <c r="G130" i="2"/>
  <c r="H130" i="2" l="1"/>
  <c r="I130" i="2" s="1"/>
  <c r="K130" i="2"/>
  <c r="L130" i="2" s="1"/>
  <c r="G192" i="2"/>
  <c r="G182" i="2"/>
  <c r="G174" i="2"/>
  <c r="G169" i="2"/>
  <c r="G165" i="2"/>
  <c r="G162" i="2"/>
  <c r="G151" i="2"/>
  <c r="G150" i="2" s="1"/>
  <c r="G146" i="2"/>
  <c r="G138" i="2"/>
  <c r="G133" i="2"/>
  <c r="G124" i="2"/>
  <c r="G118" i="2"/>
  <c r="G113" i="2"/>
  <c r="G110" i="2"/>
  <c r="G104" i="2"/>
  <c r="G98" i="2"/>
  <c r="G94" i="2"/>
  <c r="G85" i="2"/>
  <c r="G89" i="10" s="1"/>
  <c r="G77" i="2"/>
  <c r="G71" i="2"/>
  <c r="G68" i="2"/>
  <c r="G64" i="2"/>
  <c r="G61" i="2"/>
  <c r="G53" i="2"/>
  <c r="G51" i="2" s="1"/>
  <c r="G40" i="2"/>
  <c r="G24" i="2"/>
  <c r="G22" i="2"/>
  <c r="G16" i="2"/>
  <c r="G13" i="2"/>
  <c r="G10" i="2"/>
  <c r="G5" i="2"/>
  <c r="C100" i="10"/>
  <c r="C35" i="10"/>
  <c r="C9" i="10"/>
  <c r="C6" i="10" s="1"/>
  <c r="H89" i="10" l="1"/>
  <c r="I89" i="10" s="1"/>
  <c r="G123" i="2"/>
  <c r="G112" i="2" s="1"/>
  <c r="G4" i="2"/>
  <c r="G67" i="2"/>
  <c r="G60" i="2"/>
  <c r="G36" i="2"/>
  <c r="G35" i="2" s="1"/>
  <c r="G161" i="2"/>
  <c r="G59" i="2" l="1"/>
  <c r="G34" i="2" s="1"/>
  <c r="G172" i="2" s="1"/>
  <c r="G3" i="2"/>
  <c r="G191" i="2" l="1"/>
  <c r="G200" i="2"/>
  <c r="G17" i="10" s="1"/>
  <c r="G173" i="2"/>
  <c r="E35" i="10"/>
  <c r="D9" i="10"/>
  <c r="D6" i="10" s="1"/>
  <c r="G90" i="5"/>
  <c r="G88" i="5"/>
  <c r="G86" i="5"/>
  <c r="G84" i="5"/>
  <c r="G82" i="5"/>
  <c r="G80" i="5"/>
  <c r="G67" i="5"/>
  <c r="G61" i="5"/>
  <c r="G55" i="5"/>
  <c r="G46" i="5"/>
  <c r="G41" i="5"/>
  <c r="G34" i="5"/>
  <c r="G28" i="5"/>
  <c r="G23" i="5"/>
  <c r="G18" i="5"/>
  <c r="G15" i="5"/>
  <c r="G12" i="5"/>
  <c r="G7" i="5"/>
  <c r="F192" i="2"/>
  <c r="H192" i="2" s="1"/>
  <c r="I192" i="2" s="1"/>
  <c r="F182" i="2"/>
  <c r="H182" i="2" s="1"/>
  <c r="I182" i="2" s="1"/>
  <c r="F174" i="2"/>
  <c r="H174" i="2" s="1"/>
  <c r="I174" i="2" s="1"/>
  <c r="F169" i="2"/>
  <c r="H169" i="2" s="1"/>
  <c r="I169" i="2" s="1"/>
  <c r="F165" i="2"/>
  <c r="H165" i="2" s="1"/>
  <c r="I165" i="2" s="1"/>
  <c r="F162" i="2"/>
  <c r="H162" i="2" s="1"/>
  <c r="I162" i="2" s="1"/>
  <c r="F151" i="2"/>
  <c r="F150" i="2" s="1"/>
  <c r="F146" i="2"/>
  <c r="H146" i="2" s="1"/>
  <c r="I146" i="2" s="1"/>
  <c r="F138" i="2"/>
  <c r="H138" i="2" s="1"/>
  <c r="I138" i="2" s="1"/>
  <c r="F133" i="2"/>
  <c r="H133" i="2" s="1"/>
  <c r="I133" i="2" s="1"/>
  <c r="F124" i="2"/>
  <c r="H124" i="2" s="1"/>
  <c r="I124" i="2" s="1"/>
  <c r="F118" i="2"/>
  <c r="H118" i="2" s="1"/>
  <c r="I118" i="2" s="1"/>
  <c r="F113" i="2"/>
  <c r="H113" i="2" s="1"/>
  <c r="I113" i="2" s="1"/>
  <c r="H110" i="2"/>
  <c r="I110" i="2" s="1"/>
  <c r="F104" i="2"/>
  <c r="H104" i="2" s="1"/>
  <c r="I104" i="2" s="1"/>
  <c r="F98" i="2"/>
  <c r="H98" i="2" s="1"/>
  <c r="I98" i="2" s="1"/>
  <c r="F94" i="2"/>
  <c r="H94" i="2" s="1"/>
  <c r="I94" i="2" s="1"/>
  <c r="F85" i="2"/>
  <c r="H85" i="2" s="1"/>
  <c r="I85" i="2" s="1"/>
  <c r="F77" i="2"/>
  <c r="H77" i="2" s="1"/>
  <c r="I77" i="2" s="1"/>
  <c r="F71" i="2"/>
  <c r="H71" i="2" s="1"/>
  <c r="I71" i="2" s="1"/>
  <c r="F68" i="2"/>
  <c r="H68" i="2" s="1"/>
  <c r="I68" i="2" s="1"/>
  <c r="F64" i="2"/>
  <c r="H64" i="2" s="1"/>
  <c r="I64" i="2" s="1"/>
  <c r="F61" i="2"/>
  <c r="H61" i="2" s="1"/>
  <c r="I61" i="2" s="1"/>
  <c r="F53" i="2"/>
  <c r="F40" i="2"/>
  <c r="H40" i="2" s="1"/>
  <c r="I40" i="2" s="1"/>
  <c r="F24" i="2"/>
  <c r="H24" i="2" s="1"/>
  <c r="I24" i="2" s="1"/>
  <c r="F22" i="2"/>
  <c r="H22" i="2" s="1"/>
  <c r="I22" i="2" s="1"/>
  <c r="F16" i="2"/>
  <c r="H16" i="2" s="1"/>
  <c r="I16" i="2" s="1"/>
  <c r="F13" i="2"/>
  <c r="H13" i="2" s="1"/>
  <c r="I13" i="2" s="1"/>
  <c r="F10" i="2"/>
  <c r="H10" i="2" s="1"/>
  <c r="I10" i="2" s="1"/>
  <c r="F5" i="2"/>
  <c r="H5" i="2" s="1"/>
  <c r="I5" i="2" s="1"/>
  <c r="E192" i="2"/>
  <c r="K192" i="2" s="1"/>
  <c r="L192" i="2" s="1"/>
  <c r="E182" i="2"/>
  <c r="K182" i="2" s="1"/>
  <c r="L182" i="2" s="1"/>
  <c r="E174" i="2"/>
  <c r="K174" i="2" s="1"/>
  <c r="L174" i="2" s="1"/>
  <c r="E169" i="2"/>
  <c r="K169" i="2" s="1"/>
  <c r="L169" i="2" s="1"/>
  <c r="E165" i="2"/>
  <c r="K165" i="2" s="1"/>
  <c r="L165" i="2" s="1"/>
  <c r="E162" i="2"/>
  <c r="K162" i="2" s="1"/>
  <c r="L162" i="2" s="1"/>
  <c r="E151" i="2"/>
  <c r="E146" i="2"/>
  <c r="K146" i="2" s="1"/>
  <c r="L146" i="2" s="1"/>
  <c r="E138" i="2"/>
  <c r="K138" i="2" s="1"/>
  <c r="L138" i="2" s="1"/>
  <c r="E133" i="2"/>
  <c r="K133" i="2" s="1"/>
  <c r="L133" i="2" s="1"/>
  <c r="E124" i="2"/>
  <c r="K124" i="2" s="1"/>
  <c r="L124" i="2" s="1"/>
  <c r="E118" i="2"/>
  <c r="K118" i="2" s="1"/>
  <c r="L118" i="2" s="1"/>
  <c r="E113" i="2"/>
  <c r="K113" i="2" s="1"/>
  <c r="L113" i="2" s="1"/>
  <c r="E110" i="2"/>
  <c r="K110" i="2" s="1"/>
  <c r="L110" i="2" s="1"/>
  <c r="E104" i="2"/>
  <c r="K104" i="2" s="1"/>
  <c r="L104" i="2" s="1"/>
  <c r="E98" i="2"/>
  <c r="K98" i="2" s="1"/>
  <c r="L98" i="2" s="1"/>
  <c r="E94" i="2"/>
  <c r="K94" i="2" s="1"/>
  <c r="L94" i="2" s="1"/>
  <c r="E85" i="2"/>
  <c r="E77" i="2"/>
  <c r="K77" i="2" s="1"/>
  <c r="L77" i="2" s="1"/>
  <c r="E71" i="2"/>
  <c r="K71" i="2" s="1"/>
  <c r="L71" i="2" s="1"/>
  <c r="E68" i="2"/>
  <c r="K68" i="2" s="1"/>
  <c r="L68" i="2" s="1"/>
  <c r="E64" i="2"/>
  <c r="K64" i="2" s="1"/>
  <c r="L64" i="2" s="1"/>
  <c r="E61" i="2"/>
  <c r="K61" i="2" s="1"/>
  <c r="L61" i="2" s="1"/>
  <c r="E53" i="2"/>
  <c r="E40" i="2"/>
  <c r="K40" i="2" s="1"/>
  <c r="L40" i="2" s="1"/>
  <c r="E24" i="2"/>
  <c r="K24" i="2" s="1"/>
  <c r="L24" i="2" s="1"/>
  <c r="E22" i="2"/>
  <c r="K22" i="2" s="1"/>
  <c r="L22" i="2" s="1"/>
  <c r="E16" i="2"/>
  <c r="K16" i="2" s="1"/>
  <c r="L16" i="2" s="1"/>
  <c r="E13" i="2"/>
  <c r="K13" i="2" s="1"/>
  <c r="L13" i="2" s="1"/>
  <c r="E10" i="2"/>
  <c r="K10" i="2" s="1"/>
  <c r="L10" i="2" s="1"/>
  <c r="E5" i="2"/>
  <c r="K5" i="2" s="1"/>
  <c r="L5" i="2" s="1"/>
  <c r="D192" i="2"/>
  <c r="D182" i="2"/>
  <c r="D174" i="2"/>
  <c r="D169" i="2"/>
  <c r="D165" i="2"/>
  <c r="D162" i="2"/>
  <c r="D151" i="2"/>
  <c r="D150" i="2" s="1"/>
  <c r="D146" i="2"/>
  <c r="D138" i="2"/>
  <c r="D133" i="2"/>
  <c r="D124" i="2"/>
  <c r="D118" i="2"/>
  <c r="D113" i="2"/>
  <c r="D110" i="2"/>
  <c r="D104" i="2"/>
  <c r="D98" i="2"/>
  <c r="D94" i="2"/>
  <c r="D85" i="2"/>
  <c r="D77" i="2"/>
  <c r="D71" i="2"/>
  <c r="D68" i="2"/>
  <c r="D64" i="2"/>
  <c r="D61" i="2"/>
  <c r="D53" i="2"/>
  <c r="D51" i="2" s="1"/>
  <c r="D40" i="2"/>
  <c r="D24" i="2"/>
  <c r="D22" i="2"/>
  <c r="D16" i="2"/>
  <c r="D13" i="2"/>
  <c r="D10" i="2"/>
  <c r="D5" i="2"/>
  <c r="C192" i="2"/>
  <c r="C182" i="2"/>
  <c r="C174" i="2"/>
  <c r="C169" i="2"/>
  <c r="C165" i="2"/>
  <c r="C162" i="2"/>
  <c r="C151" i="2"/>
  <c r="C150" i="2" s="1"/>
  <c r="C146" i="2"/>
  <c r="C138" i="2"/>
  <c r="C133" i="2"/>
  <c r="C124" i="2"/>
  <c r="C118" i="2"/>
  <c r="C113" i="2"/>
  <c r="C110" i="2"/>
  <c r="C104" i="2"/>
  <c r="C98" i="2"/>
  <c r="C94" i="2"/>
  <c r="C85" i="2"/>
  <c r="C77" i="2"/>
  <c r="C71" i="2"/>
  <c r="C68" i="2"/>
  <c r="C64" i="2"/>
  <c r="C61" i="2"/>
  <c r="C53" i="2"/>
  <c r="C51" i="2" s="1"/>
  <c r="C40" i="2"/>
  <c r="C36" i="2" s="1"/>
  <c r="C24" i="2"/>
  <c r="C22" i="2"/>
  <c r="C16" i="2"/>
  <c r="C13" i="2"/>
  <c r="C10" i="2"/>
  <c r="C5" i="2"/>
  <c r="K85" i="2" l="1"/>
  <c r="L85" i="2" s="1"/>
  <c r="E89" i="10"/>
  <c r="K89" i="10" s="1"/>
  <c r="L89" i="10" s="1"/>
  <c r="K17" i="10"/>
  <c r="L17" i="10" s="1"/>
  <c r="H17" i="10"/>
  <c r="I17" i="10" s="1"/>
  <c r="H150" i="2"/>
  <c r="I150" i="2" s="1"/>
  <c r="H151" i="2"/>
  <c r="I151" i="2" s="1"/>
  <c r="F51" i="2"/>
  <c r="H51" i="2" s="1"/>
  <c r="I51" i="2" s="1"/>
  <c r="H53" i="2"/>
  <c r="I53" i="2" s="1"/>
  <c r="E150" i="2"/>
  <c r="K150" i="2" s="1"/>
  <c r="L150" i="2" s="1"/>
  <c r="K151" i="2"/>
  <c r="L151" i="2" s="1"/>
  <c r="E51" i="2"/>
  <c r="K51" i="2" s="1"/>
  <c r="L51" i="2" s="1"/>
  <c r="K53" i="2"/>
  <c r="L53" i="2" s="1"/>
  <c r="C35" i="2"/>
  <c r="G6" i="5"/>
  <c r="K7" i="5"/>
  <c r="L7" i="5" s="1"/>
  <c r="H7" i="5"/>
  <c r="I7" i="5" s="1"/>
  <c r="K46" i="5"/>
  <c r="L46" i="5" s="1"/>
  <c r="H46" i="5"/>
  <c r="I46" i="5" s="1"/>
  <c r="H80" i="5"/>
  <c r="I80" i="5" s="1"/>
  <c r="H88" i="5"/>
  <c r="I88" i="5" s="1"/>
  <c r="K12" i="5"/>
  <c r="L12" i="5" s="1"/>
  <c r="H12" i="5"/>
  <c r="I12" i="5" s="1"/>
  <c r="K28" i="5"/>
  <c r="L28" i="5" s="1"/>
  <c r="H28" i="5"/>
  <c r="I28" i="5" s="1"/>
  <c r="H55" i="5"/>
  <c r="I55" i="5" s="1"/>
  <c r="K55" i="5"/>
  <c r="L55" i="5" s="1"/>
  <c r="H82" i="5"/>
  <c r="I82" i="5" s="1"/>
  <c r="H90" i="5"/>
  <c r="I90" i="5" s="1"/>
  <c r="H18" i="5"/>
  <c r="I18" i="5" s="1"/>
  <c r="K18" i="5"/>
  <c r="L18" i="5" s="1"/>
  <c r="K23" i="5"/>
  <c r="L23" i="5" s="1"/>
  <c r="H23" i="5"/>
  <c r="I23" i="5" s="1"/>
  <c r="K15" i="5"/>
  <c r="L15" i="5" s="1"/>
  <c r="H15" i="5"/>
  <c r="I15" i="5" s="1"/>
  <c r="H34" i="5"/>
  <c r="I34" i="5" s="1"/>
  <c r="K34" i="5"/>
  <c r="L34" i="5" s="1"/>
  <c r="K61" i="5"/>
  <c r="L61" i="5" s="1"/>
  <c r="H61" i="5"/>
  <c r="I61" i="5" s="1"/>
  <c r="H84" i="5"/>
  <c r="I84" i="5" s="1"/>
  <c r="H41" i="5"/>
  <c r="I41" i="5" s="1"/>
  <c r="K41" i="5"/>
  <c r="L41" i="5" s="1"/>
  <c r="H67" i="5"/>
  <c r="I67" i="5" s="1"/>
  <c r="K67" i="5"/>
  <c r="L67" i="5" s="1"/>
  <c r="H86" i="5"/>
  <c r="I86" i="5" s="1"/>
  <c r="G181" i="2"/>
  <c r="C161" i="2"/>
  <c r="C4" i="2"/>
  <c r="C3" i="2" s="1"/>
  <c r="C191" i="2" s="1"/>
  <c r="C60" i="2"/>
  <c r="E161" i="2"/>
  <c r="K161" i="2" s="1"/>
  <c r="L161" i="2" s="1"/>
  <c r="C123" i="2"/>
  <c r="C112" i="2" s="1"/>
  <c r="F161" i="2"/>
  <c r="H161" i="2" s="1"/>
  <c r="I161" i="2" s="1"/>
  <c r="C67" i="2"/>
  <c r="F4" i="2"/>
  <c r="D36" i="2"/>
  <c r="D35" i="2" s="1"/>
  <c r="D161" i="2"/>
  <c r="E36" i="2"/>
  <c r="D4" i="2"/>
  <c r="D3" i="2" s="1"/>
  <c r="D191" i="2" s="1"/>
  <c r="D67" i="2"/>
  <c r="E60" i="2"/>
  <c r="K60" i="2" s="1"/>
  <c r="L60" i="2" s="1"/>
  <c r="E123" i="2"/>
  <c r="F36" i="2"/>
  <c r="F60" i="2"/>
  <c r="H60" i="2" s="1"/>
  <c r="I60" i="2" s="1"/>
  <c r="F123" i="2"/>
  <c r="D60" i="2"/>
  <c r="D123" i="2"/>
  <c r="D112" i="2" s="1"/>
  <c r="E4" i="2"/>
  <c r="E67" i="2"/>
  <c r="K67" i="2" s="1"/>
  <c r="L67" i="2" s="1"/>
  <c r="F67" i="2"/>
  <c r="H67" i="2" s="1"/>
  <c r="I67" i="2" s="1"/>
  <c r="G33" i="5"/>
  <c r="G79" i="5"/>
  <c r="F112" i="2" l="1"/>
  <c r="H112" i="2" s="1"/>
  <c r="I112" i="2" s="1"/>
  <c r="H123" i="2"/>
  <c r="I123" i="2" s="1"/>
  <c r="F35" i="2"/>
  <c r="H35" i="2" s="1"/>
  <c r="I35" i="2" s="1"/>
  <c r="H36" i="2"/>
  <c r="I36" i="2" s="1"/>
  <c r="E112" i="2"/>
  <c r="K112" i="2" s="1"/>
  <c r="L112" i="2" s="1"/>
  <c r="K123" i="2"/>
  <c r="L123" i="2" s="1"/>
  <c r="E35" i="2"/>
  <c r="K35" i="2" s="1"/>
  <c r="L35" i="2" s="1"/>
  <c r="K36" i="2"/>
  <c r="L36" i="2" s="1"/>
  <c r="G76" i="5"/>
  <c r="H79" i="5"/>
  <c r="I79" i="5" s="1"/>
  <c r="H33" i="5"/>
  <c r="I33" i="5" s="1"/>
  <c r="K33" i="5"/>
  <c r="L33" i="5" s="1"/>
  <c r="G5" i="5"/>
  <c r="G44" i="5" s="1"/>
  <c r="H6" i="5"/>
  <c r="I6" i="5" s="1"/>
  <c r="K6" i="5"/>
  <c r="L6" i="5" s="1"/>
  <c r="G52" i="5"/>
  <c r="K54" i="5"/>
  <c r="L54" i="5" s="1"/>
  <c r="H54" i="5"/>
  <c r="I54" i="5" s="1"/>
  <c r="E3" i="2"/>
  <c r="K4" i="2"/>
  <c r="L4" i="2" s="1"/>
  <c r="G202" i="2"/>
  <c r="F3" i="2"/>
  <c r="H4" i="2"/>
  <c r="I4" i="2" s="1"/>
  <c r="C59" i="2"/>
  <c r="C34" i="2" s="1"/>
  <c r="C172" i="2" s="1"/>
  <c r="C200" i="2" s="1"/>
  <c r="D59" i="2"/>
  <c r="D34" i="2" s="1"/>
  <c r="D172" i="2" s="1"/>
  <c r="D200" i="2" s="1"/>
  <c r="F59" i="2" l="1"/>
  <c r="H59" i="2" s="1"/>
  <c r="I59" i="2" s="1"/>
  <c r="E59" i="2"/>
  <c r="K59" i="2" s="1"/>
  <c r="L59" i="2" s="1"/>
  <c r="K5" i="5"/>
  <c r="L5" i="5" s="1"/>
  <c r="H5" i="5"/>
  <c r="I5" i="5" s="1"/>
  <c r="K44" i="5"/>
  <c r="L44" i="5" s="1"/>
  <c r="H44" i="5"/>
  <c r="I44" i="5" s="1"/>
  <c r="G74" i="5"/>
  <c r="K52" i="5"/>
  <c r="L52" i="5" s="1"/>
  <c r="H52" i="5"/>
  <c r="I52" i="5" s="1"/>
  <c r="G94" i="5"/>
  <c r="G97" i="5" s="1"/>
  <c r="H76" i="5"/>
  <c r="I76" i="5" s="1"/>
  <c r="E191" i="2"/>
  <c r="K191" i="2" s="1"/>
  <c r="L191" i="2" s="1"/>
  <c r="K3" i="2"/>
  <c r="L3" i="2" s="1"/>
  <c r="H3" i="2"/>
  <c r="I3" i="2" s="1"/>
  <c r="F191" i="2"/>
  <c r="H191" i="2" s="1"/>
  <c r="I191" i="2" s="1"/>
  <c r="C173" i="2"/>
  <c r="C181" i="2" s="1"/>
  <c r="C202" i="2" s="1"/>
  <c r="D173" i="2"/>
  <c r="D181" i="2" s="1"/>
  <c r="D202" i="2" s="1"/>
  <c r="F34" i="2" l="1"/>
  <c r="F172" i="2" s="1"/>
  <c r="F173" i="2" s="1"/>
  <c r="F181" i="2" s="1"/>
  <c r="F202" i="2" s="1"/>
  <c r="H202" i="2" s="1"/>
  <c r="I202" i="2" s="1"/>
  <c r="E34" i="2"/>
  <c r="E172" i="2" s="1"/>
  <c r="E173" i="2" s="1"/>
  <c r="K173" i="2" s="1"/>
  <c r="L173" i="2" s="1"/>
  <c r="H35" i="10"/>
  <c r="I35" i="10" s="1"/>
  <c r="K35" i="10"/>
  <c r="L35" i="10" s="1"/>
  <c r="K74" i="5"/>
  <c r="L74" i="5" s="1"/>
  <c r="H74" i="5"/>
  <c r="I74" i="5" s="1"/>
  <c r="H94" i="5"/>
  <c r="I94" i="5" s="1"/>
  <c r="K90" i="5"/>
  <c r="L90" i="5" s="1"/>
  <c r="K88" i="5"/>
  <c r="L88" i="5" s="1"/>
  <c r="H34" i="2" l="1"/>
  <c r="I34" i="2" s="1"/>
  <c r="H172" i="2"/>
  <c r="I172" i="2" s="1"/>
  <c r="H173" i="2"/>
  <c r="I173" i="2" s="1"/>
  <c r="F200" i="2"/>
  <c r="H200" i="2" s="1"/>
  <c r="I200" i="2" s="1"/>
  <c r="H181" i="2"/>
  <c r="I181" i="2" s="1"/>
  <c r="E181" i="2"/>
  <c r="E202" i="2" s="1"/>
  <c r="K202" i="2" s="1"/>
  <c r="L202" i="2" s="1"/>
  <c r="E200" i="2"/>
  <c r="K200" i="2" s="1"/>
  <c r="L200" i="2" s="1"/>
  <c r="K172" i="2"/>
  <c r="L172" i="2" s="1"/>
  <c r="K34" i="2"/>
  <c r="L34" i="2" s="1"/>
  <c r="H97" i="5"/>
  <c r="I97" i="5" s="1"/>
  <c r="D100" i="10"/>
  <c r="E100" i="10"/>
  <c r="E9" i="10"/>
  <c r="E6" i="10" s="1"/>
  <c r="K86" i="5"/>
  <c r="L86" i="5" s="1"/>
  <c r="K84" i="5"/>
  <c r="L84" i="5" s="1"/>
  <c r="K82" i="5"/>
  <c r="L82" i="5" s="1"/>
  <c r="K80" i="5"/>
  <c r="L80" i="5" s="1"/>
  <c r="K181" i="2" l="1"/>
  <c r="L181" i="2" s="1"/>
  <c r="K79" i="5" l="1"/>
  <c r="L79" i="5" s="1"/>
  <c r="F9" i="10"/>
  <c r="F6" i="10" s="1"/>
  <c r="G9" i="10"/>
  <c r="F100" i="10"/>
  <c r="G100" i="10"/>
  <c r="G6" i="10" l="1"/>
  <c r="K9" i="10"/>
  <c r="L9" i="10" s="1"/>
  <c r="H9" i="10"/>
  <c r="I9" i="10" s="1"/>
  <c r="H100" i="10"/>
  <c r="I100" i="10" s="1"/>
  <c r="K100" i="10"/>
  <c r="L100" i="10" s="1"/>
  <c r="H30" i="10"/>
  <c r="I30" i="10" s="1"/>
  <c r="K30" i="10"/>
  <c r="L30" i="10" s="1"/>
  <c r="K76" i="5"/>
  <c r="L76" i="5" s="1"/>
  <c r="K6" i="10" l="1"/>
  <c r="L6" i="10" s="1"/>
  <c r="H6" i="10"/>
  <c r="I6" i="10" s="1"/>
  <c r="K97" i="5"/>
  <c r="L97" i="5" s="1"/>
  <c r="K94" i="5"/>
  <c r="L94" i="5" s="1"/>
</calcChain>
</file>

<file path=xl/sharedStrings.xml><?xml version="1.0" encoding="utf-8"?>
<sst xmlns="http://schemas.openxmlformats.org/spreadsheetml/2006/main" count="1707" uniqueCount="1093">
  <si>
    <t>Kods</t>
  </si>
  <si>
    <t>Budžeta pozīcijas</t>
  </si>
  <si>
    <t>A</t>
  </si>
  <si>
    <t>I   IEŅĒMUMI NO SAIMNIECISKĀS DARBĪBAS KOPĀ</t>
  </si>
  <si>
    <t>Valsts budžeta līdzekļi</t>
  </si>
  <si>
    <t xml:space="preserve">stacionārai palīdzībai </t>
  </si>
  <si>
    <t>pacientu iemaksas par atbrīvotajām kategorijām (stacionāram)</t>
  </si>
  <si>
    <t>ambulatorai palīdzībai</t>
  </si>
  <si>
    <t>pacientu iemaksas par atbrīvotajām kategorijām (ambulatorai p.)</t>
  </si>
  <si>
    <t>asins sagatavošanas nodaļas pakalpojumiem</t>
  </si>
  <si>
    <t>citi ieņēmumi (piem.reģistru uztur., retajiem medikam. utt.)</t>
  </si>
  <si>
    <t>Ieņēmumi par valsts finansēto zinātnisko darbību (TOP;GRANTI)</t>
  </si>
  <si>
    <t>Valsts pārvaldes deleģēto uzdevumu veikšana (Černobiļas apliecības izsniegšana)</t>
  </si>
  <si>
    <t>Pakalpojumi no maznodrošinātajiem</t>
  </si>
  <si>
    <t>Dotācija no pašvaldības budžeta</t>
  </si>
  <si>
    <t>stacionāram ārstnieciskajiem pakalpojumiem</t>
  </si>
  <si>
    <t>Uzņēmuma  nopelnītie līdzekļi</t>
  </si>
  <si>
    <t>pārējie saimnieciskās darbības ieņēmumi</t>
  </si>
  <si>
    <t>ieņēmumi par endoprotezēšanu ar 50 % apmaksu</t>
  </si>
  <si>
    <t>Saņemtās pacientu iemaksas (stacionāram)</t>
  </si>
  <si>
    <t>Saņemtās pacientu iemaksas (ambulatorai p.)</t>
  </si>
  <si>
    <t>Ziedojumi</t>
  </si>
  <si>
    <t>Pacienta līdzmaksājums par operāciju</t>
  </si>
  <si>
    <t>B</t>
  </si>
  <si>
    <t>1000</t>
  </si>
  <si>
    <t>ATLĪDZĪBA</t>
  </si>
  <si>
    <t>Atalgojums - kopā</t>
  </si>
  <si>
    <t>Mēneša amatalga</t>
  </si>
  <si>
    <t>Samaksa par darbu svētku dienās un virsstundu darbu</t>
  </si>
  <si>
    <t>Piemaksa par izdienu</t>
  </si>
  <si>
    <t>Piemaksa par personisko darba ieguldījumu un darba kvalitāti</t>
  </si>
  <si>
    <t>Piemaksa par papildu darbu</t>
  </si>
  <si>
    <t>Citas normatīvajos aktos noteiktās piemaksas, kas nav iepriekš klasificētas</t>
  </si>
  <si>
    <t>Atalgojums fiziskajām personām uz tiesiskās attiecības regulējošu dokumentu pamata</t>
  </si>
  <si>
    <t>Darba devēja piešķirtie labumi un maksājumi</t>
  </si>
  <si>
    <t>Darba devēja valsts sociālās apdrošināšanas obligātās iemaksas, sociāla rakstura pabalsti un kompensācijas</t>
  </si>
  <si>
    <t>Valsts sociālās apdrošināšanas  obligātās iemaksas</t>
  </si>
  <si>
    <t>Darba devēja sociāla rakstura pabalsti, kompensācijas un citi maksājumi</t>
  </si>
  <si>
    <t>Darba devēja sociāla rakstura pabalsti un kompensācijas, no kuriem aprēķina ienākuma nodokli un valsts sociālās apdrošināšanas obligātās iemaksas</t>
  </si>
  <si>
    <t>Studējošo kredītu dzēšana no piešķirtajiem budžeta līdzekļiem</t>
  </si>
  <si>
    <t>Mācību maksas kompensācija</t>
  </si>
  <si>
    <t>Darba devēja izdevumi veselības, dzīvības un nelaimes gadījumu apdrošināšanai</t>
  </si>
  <si>
    <t>PRECES UN PAKALPOJUMI</t>
  </si>
  <si>
    <t>Iekšzemes mācību, darba un dienesta komandējumi, dienesta, darba braucieni</t>
  </si>
  <si>
    <t>Dienas nauda</t>
  </si>
  <si>
    <t>Pārējie komandējumu un dienesta, darba braucienu izdevumi</t>
  </si>
  <si>
    <t>Ārvalstu mācību, darba un dienesta komandējumi, dienesta, darba braucieni</t>
  </si>
  <si>
    <t>Pakalpojumi</t>
  </si>
  <si>
    <t>Pasta, telefona un citi sakaru pakalpojumi</t>
  </si>
  <si>
    <t>Valsts nozīmes datu pārraides tīkla pakalpojumi (pieslēguma punkta abonēšanas maksa, pieslēguma punkta ierīkošanas maksa un citi izdevumi)</t>
  </si>
  <si>
    <t>Pārējie sakaru pakalpojumi</t>
  </si>
  <si>
    <t>Izdevumi par komunālajiem pakalpojumiem</t>
  </si>
  <si>
    <t>Izdevumi par apkuri</t>
  </si>
  <si>
    <t>Izdevumi par ūdeni un kanalizāciju</t>
  </si>
  <si>
    <t>Izdevumi par elektroenerģiju</t>
  </si>
  <si>
    <t>Izdevumi par pārējiem komunālajiem pakalpojumiem</t>
  </si>
  <si>
    <t>Iestādes administratīvie izdevumi un ar iestādes darbības nodrošināšanu saistītie izdevumi</t>
  </si>
  <si>
    <t>Auditoru, tulku pakalpojumi, izdevumi par iestāžu pasūtītajiem pētījumiem</t>
  </si>
  <si>
    <t>Izdevumi par transporta pakalpojumiem</t>
  </si>
  <si>
    <t>Normatīvajos aktos noteiktie darba devēja veselības izdevumi darba ņēmējiem</t>
  </si>
  <si>
    <t>Bankas komisija, pakalpojumi</t>
  </si>
  <si>
    <t>Transportlīdzekļu uzturēšana un remonts</t>
  </si>
  <si>
    <t>Iekārtas, inventāra un aparatūras remonts, tehniskā apkalpošana</t>
  </si>
  <si>
    <t>Apdrošināšanas izdevumi</t>
  </si>
  <si>
    <t>Pārējie remontdarbu un iestāžu uzturēšanas pakalpojumi</t>
  </si>
  <si>
    <t>Informācijas tehnoloģiju pakalpojumi</t>
  </si>
  <si>
    <t>Informācijas sistēmas uzturēšana</t>
  </si>
  <si>
    <t>Informācijas sistēmas licenču nomas izdevumi</t>
  </si>
  <si>
    <t>Pārējie informācijas tehnoloģiju pakalpojumi</t>
  </si>
  <si>
    <t>Īre un noma</t>
  </si>
  <si>
    <t>Ēku, telpu īre un noma</t>
  </si>
  <si>
    <t>Transportlīdzekļu noma</t>
  </si>
  <si>
    <t>Zemes noma</t>
  </si>
  <si>
    <t>Pārējā noma</t>
  </si>
  <si>
    <t>Citi pakalpojumi</t>
  </si>
  <si>
    <t>Izdevumi par tiesvedības darbiem</t>
  </si>
  <si>
    <t>Maksa par zinātniskās pētniecības darbu izpildi</t>
  </si>
  <si>
    <t>Pārējie iepriekš neklasificētie pakalpojumu veidi</t>
  </si>
  <si>
    <t>Maksājumi par saņemtajiem finanšu pakalpojumiem</t>
  </si>
  <si>
    <t>Komisijas maksa par izmantotajiem atvasinātajiem finanšu instrumentiem</t>
  </si>
  <si>
    <t>Krājumi, materiāli, energoresursi, preces, biroja preces un inventārs, kurus neuzskaita kodā 5000</t>
  </si>
  <si>
    <t>Biroja preces</t>
  </si>
  <si>
    <t>Inventārs</t>
  </si>
  <si>
    <t>Spectērpi</t>
  </si>
  <si>
    <t>Kurināmais un enerģētiskie materiāli</t>
  </si>
  <si>
    <t>Kurināmais</t>
  </si>
  <si>
    <t>Degviela</t>
  </si>
  <si>
    <t>Pārējie enerģētiskie materiāli</t>
  </si>
  <si>
    <t>Materiāli un izejvielas palīgražošanai</t>
  </si>
  <si>
    <t>Zāles, ķimikālijas, laboratorijas preces, medicīniskās ierīces, medicīniskie instrumenti, laboratorijas dzīvnieki un to uzturēšana</t>
  </si>
  <si>
    <t>Zāles, ķimikālijas, laboratorijas preces</t>
  </si>
  <si>
    <t>Kārtējā remonta un iestāžu uzturēšanas materiāli</t>
  </si>
  <si>
    <t>Valsts un pašvaldību aprūpē un apgādē esošo personu uzturēšana</t>
  </si>
  <si>
    <t>Mīkstais inventārs</t>
  </si>
  <si>
    <t>Virtuves inventārs, trauki un galda piederumi</t>
  </si>
  <si>
    <t>Ēdināšanas izdevumi</t>
  </si>
  <si>
    <t>Formas tērpi</t>
  </si>
  <si>
    <t>Apdrošināšanas izdevumi veselības, dzīvības un nelaimes gadījumu apdrošināšanai</t>
  </si>
  <si>
    <t>Mācību līdzekļi un materiāli</t>
  </si>
  <si>
    <t>Specifiskie materiāli un inventārs</t>
  </si>
  <si>
    <t>Pārējie specifiskas lietošanas materiāli un inventārs</t>
  </si>
  <si>
    <t>Pārējās preces</t>
  </si>
  <si>
    <t>izdevumi periodikas iegadei</t>
  </si>
  <si>
    <t>Nodokļu maksājumi</t>
  </si>
  <si>
    <t>Pievienotās vērtības nodokļa maksājumi</t>
  </si>
  <si>
    <t>Nekustamā īpašuma nodokļa (t.sk. zemes nodokļa parāda) maksājumi budžetā</t>
  </si>
  <si>
    <t>Iedzīvotāju ienākuma nodoklis (no maksātnespējīgā darba devēja darbinieku prasījumu summām)</t>
  </si>
  <si>
    <t>Dabas resursu nodokļa maksājumi</t>
  </si>
  <si>
    <t>Uzņēmējdarbības riska valsts nodeva</t>
  </si>
  <si>
    <t>Pārējie pārskaitītie nodokļi un nodevas</t>
  </si>
  <si>
    <t>Pakalpojumi, kurus budžeta iestādes apmaksā noteikto funkciju ietvaros, kas nav iestādes administratīvie izdevumi</t>
  </si>
  <si>
    <t>PROCENTU IZDEVUMI</t>
  </si>
  <si>
    <t>Procentu maksājumi ārvalstu un starptautiskajām finanšu institūcijām</t>
  </si>
  <si>
    <t>Procentu maksājumi ārvalstu un starptautiskajām finanšu institūcijām no atvasināto finanšu instrumentu rezultāta</t>
  </si>
  <si>
    <t>Procentu maksājumi iekšzemes kredītiestādēm</t>
  </si>
  <si>
    <t>Procentu maksājumi iekšzemes kredītiestādēm no atvasināto finanšu instrumentu rezultāta</t>
  </si>
  <si>
    <t>Pārējie procentu maksājumi</t>
  </si>
  <si>
    <t>Procentu maksājumi Valsts kasei</t>
  </si>
  <si>
    <t>C</t>
  </si>
  <si>
    <t>KOPĀ IZDEVUMI</t>
  </si>
  <si>
    <t>D</t>
  </si>
  <si>
    <t>N O L I E T O J U M S</t>
  </si>
  <si>
    <t>Nolietojums nemateriāliem ieguldījumiem</t>
  </si>
  <si>
    <t>Pamatlīdzekļu nolietojums</t>
  </si>
  <si>
    <t>Pamatlīdzekļu nolietojums (bez administrācijas un ēdināšanas izmaksām)</t>
  </si>
  <si>
    <t>Administratīvās daļas pamatlīdzekļu nolietojums</t>
  </si>
  <si>
    <t>Pamatlīdzekļu nolietojums, kas saistīts ar ēdināšanas nodrošināšanu</t>
  </si>
  <si>
    <t>E</t>
  </si>
  <si>
    <t>III  PĀRĒJIE IEŅĒMUMI</t>
  </si>
  <si>
    <t>Depozītnoguldījumi</t>
  </si>
  <si>
    <t>Saņemtās soda naudas</t>
  </si>
  <si>
    <t>Atmaksātās mācību maksas</t>
  </si>
  <si>
    <t xml:space="preserve">Ieņēmumi no pamatlīdzekļu izslēgšanas </t>
  </si>
  <si>
    <t>Ieņēmumuos ieskaitītās pārvērtēšanas rezerves samazinājums</t>
  </si>
  <si>
    <t>Citi ieņēmumi</t>
  </si>
  <si>
    <t>F</t>
  </si>
  <si>
    <t>III IEŅĒMUMI PAVISAM (I+III)</t>
  </si>
  <si>
    <t>IV  PĀRĒJIE IZDEVUMI</t>
  </si>
  <si>
    <t>Citi izdevumi</t>
  </si>
  <si>
    <t>Norakstīto pamatlīdzekļu atlikusī vērtība</t>
  </si>
  <si>
    <t>Izdevumi no valūtas konvertācijas</t>
  </si>
  <si>
    <t>G</t>
  </si>
  <si>
    <t>IV IZDEVUMI   PAVISAM (II + IV)</t>
  </si>
  <si>
    <t>Atliktā UIN saistības</t>
  </si>
  <si>
    <t xml:space="preserve"> V PEĻŅA  VAI  ZAUDĒJUMI</t>
  </si>
  <si>
    <t>0010</t>
  </si>
  <si>
    <t>00110</t>
  </si>
  <si>
    <t>Valsts apmaksātie veselības aprūpes pakalpojumi</t>
  </si>
  <si>
    <t>00111</t>
  </si>
  <si>
    <t>00112</t>
  </si>
  <si>
    <t>00113</t>
  </si>
  <si>
    <t>00114</t>
  </si>
  <si>
    <t>00120</t>
  </si>
  <si>
    <t>Valsts apmaksātie sociālie pakalpojumi</t>
  </si>
  <si>
    <t>00121</t>
  </si>
  <si>
    <t>Sociālās aprūpes pakalpojumi</t>
  </si>
  <si>
    <t>00122</t>
  </si>
  <si>
    <t>Sociālās rehabilitācijas pakalpojumi</t>
  </si>
  <si>
    <t>00130</t>
  </si>
  <si>
    <t>Ieņēmumi par izglītojošo in zinātnisko darbību</t>
  </si>
  <si>
    <t>00131</t>
  </si>
  <si>
    <t>Ieņēmumi par rezidentu apmācību</t>
  </si>
  <si>
    <t>00132</t>
  </si>
  <si>
    <t>00140</t>
  </si>
  <si>
    <t>00141</t>
  </si>
  <si>
    <t>00142</t>
  </si>
  <si>
    <t>00143</t>
  </si>
  <si>
    <t>00144</t>
  </si>
  <si>
    <t>0020</t>
  </si>
  <si>
    <t>00211</t>
  </si>
  <si>
    <t>0030</t>
  </si>
  <si>
    <t>maksas veselības aprūpes pakalpojumi</t>
  </si>
  <si>
    <t>maksas sociālie pakalpojumi</t>
  </si>
  <si>
    <t>00313</t>
  </si>
  <si>
    <t>00314</t>
  </si>
  <si>
    <t>Piemaksa par nakts darbu</t>
  </si>
  <si>
    <t>Finansējums valsts galvotā aizdevuma saistību atmaksas nodrošināšanai</t>
  </si>
  <si>
    <t>0040</t>
  </si>
  <si>
    <t>0050</t>
  </si>
  <si>
    <t>0060</t>
  </si>
  <si>
    <t>0070</t>
  </si>
  <si>
    <t>0080</t>
  </si>
  <si>
    <t>Piemaksas, prēmijas un naudas balvas</t>
  </si>
  <si>
    <t>Piemaksa par darbu īpašos apstākļos, speciālās piemaksas</t>
  </si>
  <si>
    <t>Prēmijas un naudas balvas</t>
  </si>
  <si>
    <t>Mācību, darba un dienesta komandējumi, darba braucieni</t>
  </si>
  <si>
    <t>Izdevumi par atkritumu savākšanu, izvešanu no apdzīvotām vietām un teritorijām ārpus apdzīvotām vietām un atkritumu utilizāciju</t>
  </si>
  <si>
    <t>Administratīvie izdevumi un sabiedriskās attiecības</t>
  </si>
  <si>
    <t>Izdevumi par saņemtajiem apmācību pakalpojumiem</t>
  </si>
  <si>
    <t>Pārējie iestādes administratīvie izdevumi</t>
  </si>
  <si>
    <t>Remontdarbi un iestāžu uzturēšanas pakalpojumi (izņemot kapitālo remontu)</t>
  </si>
  <si>
    <t>Ēku, būvju un telpu kārtējais remonts</t>
  </si>
  <si>
    <t xml:space="preserve">Nekustamā īpašuma uzturēšana </t>
  </si>
  <si>
    <t>Autoceļu un ielu pārvaldīšana un uzturēšana</t>
  </si>
  <si>
    <t>Profesionālās darbības civiltiesiskās atbildības apdrošināšanas izdevumi</t>
  </si>
  <si>
    <t>Iekārtu, aparatūras un inventāra īre un noma</t>
  </si>
  <si>
    <t>Izdevumi juridiskās palīdzības sniedzējiem un zvērinātiem tiesu izpildītājiem</t>
  </si>
  <si>
    <t>Izdevumi par precēm  uzņēmuma darbības nodrošināšanai</t>
  </si>
  <si>
    <t>Pārējie valsts un pašvaldību aprūpē un apgādē esošo personu uzturēšanas izdevumi, kuri nav minēti citos koda 2360 apakškodos</t>
  </si>
  <si>
    <t>Nodokļu, nodevu un naudas sodu maksājumi</t>
  </si>
  <si>
    <t>Valsts sociālās apdrošināšanas  obligātās iemaksas (no maksātnespējīga darba devēja darbinieku prasījumu summām)</t>
  </si>
  <si>
    <t>Naudas sodu maksājumi</t>
  </si>
  <si>
    <t>Procentu maksājumi iekšzemes finanšu institūcijām par aizņēmumiem un vērtspapīriem</t>
  </si>
  <si>
    <t>Līzinga procentu maksājumi</t>
  </si>
  <si>
    <t>Procentu maksājumi par aizņēmumiem no pašvaldību budžeta</t>
  </si>
  <si>
    <t>0100</t>
  </si>
  <si>
    <t>0110</t>
  </si>
  <si>
    <t>0120</t>
  </si>
  <si>
    <t>0130</t>
  </si>
  <si>
    <t>0140</t>
  </si>
  <si>
    <t>0150</t>
  </si>
  <si>
    <t>0170</t>
  </si>
  <si>
    <t>0180</t>
  </si>
  <si>
    <t>0190</t>
  </si>
  <si>
    <t>Zaudējumi no valūtas kursa svārstībām</t>
  </si>
  <si>
    <t>Izdevumi debitoru parādu norakstīšanai un uzkrājumu veidošanai</t>
  </si>
  <si>
    <t>Pārējie iepriekš neuzskaitītie budžeta izdevumi, kas veidojas pēc uzkrāšanas principa un nav uzskaitīti citos koda 8000 apakškodos</t>
  </si>
  <si>
    <t>H</t>
  </si>
  <si>
    <t>I</t>
  </si>
  <si>
    <t>Naudas plūsma</t>
  </si>
  <si>
    <t>Naudas līdzekļu atlikums perioda sākumā</t>
  </si>
  <si>
    <t>Pamatdarbības naudas plūsma</t>
  </si>
  <si>
    <t>Saimnieciskās darbības ieņēmumi</t>
  </si>
  <si>
    <t>Valsts līdzekļi pamatdarbībai kopā</t>
  </si>
  <si>
    <t>Uzņēmuma nopelnītie līdzekļi</t>
  </si>
  <si>
    <t>Saimnieciskās darbības izdevumi</t>
  </si>
  <si>
    <t>Sniegto pakalpojumu izdevumi</t>
  </si>
  <si>
    <t>Pārējie uzņēmuma saimnieciskās darbības izdevumi</t>
  </si>
  <si>
    <t>Pamatdarbības neto naudas plūsma (11 000-12 000)</t>
  </si>
  <si>
    <t>J</t>
  </si>
  <si>
    <t>Ieguldījumu darbības naudas plūsma</t>
  </si>
  <si>
    <t>Ieņēmumi no pamatlīdzekļu un nemateriālo ieguldījumu pārdošanas</t>
  </si>
  <si>
    <t>Izsniegtie aizdevumi</t>
  </si>
  <si>
    <t>Ieņēmumi no aizdevumu atmaksas</t>
  </si>
  <si>
    <t>K</t>
  </si>
  <si>
    <t>Finansēšanas darbības naudas plūsma</t>
  </si>
  <si>
    <t>Saņemtās subsīdijas, dotācijas, dāvinājumi vai ziedojumi</t>
  </si>
  <si>
    <t>Ieņēmumi no akciju un obligāciju emisijas vai kapitāla līdzdalības daļu ieguldījumiem</t>
  </si>
  <si>
    <t>Izdevumi nomāta pamatlīdzekļa izpirkumam</t>
  </si>
  <si>
    <t>Izmaksātās dividendes</t>
  </si>
  <si>
    <t>Ārvalstu valūtu kursu svārstību rezultāts</t>
  </si>
  <si>
    <t>Klientu uzdevumā veiktā naudas saņemšana un izmaksāšana</t>
  </si>
  <si>
    <t>Naudas līdzekļu atlikums perioda beigās</t>
  </si>
  <si>
    <t>Valsts galvotais aizdevums</t>
  </si>
  <si>
    <t>ES fondu projektu līdzfinansējums</t>
  </si>
  <si>
    <t>Citu ārvalstu projektu līdzfinansējums</t>
  </si>
  <si>
    <t>Pašu līdzekļi</t>
  </si>
  <si>
    <t>Budžeta līdzekļi</t>
  </si>
  <si>
    <t>Pacientu personīgie līdzekļi</t>
  </si>
  <si>
    <t>Citi finanšu līdzekļi</t>
  </si>
  <si>
    <t>stacionārie</t>
  </si>
  <si>
    <t>27920</t>
  </si>
  <si>
    <t>mobilie</t>
  </si>
  <si>
    <t>27910</t>
  </si>
  <si>
    <t>Telefonu skaits</t>
  </si>
  <si>
    <t>27900</t>
  </si>
  <si>
    <r>
      <t>Kanalizācija  (m</t>
    </r>
    <r>
      <rPr>
        <vertAlign val="superscript"/>
        <sz val="8"/>
        <rFont val="Calibri"/>
        <family val="2"/>
        <charset val="186"/>
      </rPr>
      <t>3</t>
    </r>
    <r>
      <rPr>
        <sz val="8"/>
        <rFont val="Calibri"/>
        <family val="2"/>
        <charset val="186"/>
      </rPr>
      <t>)</t>
    </r>
  </si>
  <si>
    <t>27800</t>
  </si>
  <si>
    <r>
      <t>Ūdens patēriņš  ( m</t>
    </r>
    <r>
      <rPr>
        <vertAlign val="superscript"/>
        <sz val="8"/>
        <rFont val="Calibri"/>
        <family val="2"/>
        <charset val="186"/>
      </rPr>
      <t>3</t>
    </r>
    <r>
      <rPr>
        <sz val="8"/>
        <rFont val="Calibri"/>
        <family val="2"/>
        <charset val="186"/>
      </rPr>
      <t>)</t>
    </r>
  </si>
  <si>
    <t>27700</t>
  </si>
  <si>
    <t>Elektroenerģijas patērinš (kWh)</t>
  </si>
  <si>
    <t>27600</t>
  </si>
  <si>
    <t>Centrālapkures patēriņš (MWh)</t>
  </si>
  <si>
    <t>27500</t>
  </si>
  <si>
    <t>27400</t>
  </si>
  <si>
    <t>Nobraukums gadā (km)</t>
  </si>
  <si>
    <t>27300</t>
  </si>
  <si>
    <t>Transportlīdzekļu vienības (skaits)</t>
  </si>
  <si>
    <t>27200</t>
  </si>
  <si>
    <r>
      <t>Izdevumi ūdens iegādei un kanalizācijas pakalpojumiem uz 1 m</t>
    </r>
    <r>
      <rPr>
        <vertAlign val="superscript"/>
        <sz val="8"/>
        <rFont val="Calibri"/>
        <family val="2"/>
        <charset val="186"/>
        <scheme val="minor"/>
      </rPr>
      <t>2</t>
    </r>
  </si>
  <si>
    <t>27140</t>
  </si>
  <si>
    <r>
      <t>Izdevumi apkurei un kurināmā iegādei uz 1 m</t>
    </r>
    <r>
      <rPr>
        <vertAlign val="superscript"/>
        <sz val="8"/>
        <rFont val="Calibri"/>
        <family val="2"/>
        <charset val="186"/>
        <scheme val="minor"/>
      </rPr>
      <t>2</t>
    </r>
  </si>
  <si>
    <t>27130</t>
  </si>
  <si>
    <r>
      <t>Izdevumi telpu  uzturēšanai un kārtējam remontam (neieskaitot kapitalo remontu) uz 1 m</t>
    </r>
    <r>
      <rPr>
        <vertAlign val="superscript"/>
        <sz val="8"/>
        <rFont val="Calibri"/>
        <family val="2"/>
        <charset val="186"/>
        <scheme val="minor"/>
      </rPr>
      <t>2</t>
    </r>
  </si>
  <si>
    <t>27120</t>
  </si>
  <si>
    <r>
      <t>Izdevumi elektroenerģijai uz  1 m</t>
    </r>
    <r>
      <rPr>
        <vertAlign val="superscript"/>
        <sz val="8"/>
        <rFont val="Calibri"/>
        <family val="2"/>
        <charset val="186"/>
        <scheme val="minor"/>
      </rPr>
      <t>2</t>
    </r>
  </si>
  <si>
    <t>27110</t>
  </si>
  <si>
    <t>X</t>
  </si>
  <si>
    <r>
      <t>Komunālo pakalpojumu un uzturēšanas izdvumi uz slimnīcas telpu platības 1 m</t>
    </r>
    <r>
      <rPr>
        <b/>
        <vertAlign val="superscript"/>
        <sz val="8"/>
        <rFont val="Calibri"/>
        <family val="2"/>
        <charset val="186"/>
        <scheme val="minor"/>
      </rPr>
      <t>2</t>
    </r>
  </si>
  <si>
    <t>27100</t>
  </si>
  <si>
    <t>Pārējie rezultatīvie rādītāji</t>
  </si>
  <si>
    <t>27000</t>
  </si>
  <si>
    <t>26450</t>
  </si>
  <si>
    <t>26440</t>
  </si>
  <si>
    <t>Ārstniecības un pacientu aprūpes atbalsta personāls</t>
  </si>
  <si>
    <t>26430</t>
  </si>
  <si>
    <t>Ārstniecības un pacientu aprūpes personāls</t>
  </si>
  <si>
    <t>26420</t>
  </si>
  <si>
    <t>Ārsti</t>
  </si>
  <si>
    <t>26410</t>
  </si>
  <si>
    <r>
      <t xml:space="preserve">Darbinieku </t>
    </r>
    <r>
      <rPr>
        <b/>
        <u/>
        <sz val="8"/>
        <rFont val="Calibri"/>
        <family val="2"/>
        <charset val="186"/>
      </rPr>
      <t xml:space="preserve">vidējie </t>
    </r>
    <r>
      <rPr>
        <b/>
        <sz val="8"/>
        <rFont val="Calibri"/>
        <family val="2"/>
        <charset val="186"/>
      </rPr>
      <t xml:space="preserve">ienākumi mēnesī: </t>
    </r>
  </si>
  <si>
    <t>26400</t>
  </si>
  <si>
    <t>26350</t>
  </si>
  <si>
    <t>26340</t>
  </si>
  <si>
    <t>26330</t>
  </si>
  <si>
    <t>26320</t>
  </si>
  <si>
    <t>26310</t>
  </si>
  <si>
    <t>Vidējais darbinieku skaits (cilv.)</t>
  </si>
  <si>
    <t>26300</t>
  </si>
  <si>
    <t>26250</t>
  </si>
  <si>
    <t>26240</t>
  </si>
  <si>
    <t>26230</t>
  </si>
  <si>
    <t>26220</t>
  </si>
  <si>
    <t>26210</t>
  </si>
  <si>
    <t xml:space="preserve">Vidējie ienākumi uz vienu štata vienību likmi </t>
  </si>
  <si>
    <t>26200</t>
  </si>
  <si>
    <t>26150</t>
  </si>
  <si>
    <t>26140</t>
  </si>
  <si>
    <t>26130</t>
  </si>
  <si>
    <t>26120</t>
  </si>
  <si>
    <t>26110</t>
  </si>
  <si>
    <t xml:space="preserve">Štata vienību / likmju vidējais skaits </t>
  </si>
  <si>
    <t>26100</t>
  </si>
  <si>
    <t>26000</t>
  </si>
  <si>
    <r>
      <t xml:space="preserve">Vidējais sociālās aprūpes ilgums, </t>
    </r>
    <r>
      <rPr>
        <i/>
        <sz val="8"/>
        <rFont val="Calibri"/>
        <family val="2"/>
        <charset val="186"/>
      </rPr>
      <t xml:space="preserve">dienas </t>
    </r>
  </si>
  <si>
    <t>25500</t>
  </si>
  <si>
    <t xml:space="preserve">Klientu skaits </t>
  </si>
  <si>
    <t>25400</t>
  </si>
  <si>
    <r>
      <t xml:space="preserve">Klienta dienas vidējā pašizmaksa, </t>
    </r>
    <r>
      <rPr>
        <i/>
        <sz val="8"/>
        <rFont val="Calibri"/>
        <family val="2"/>
        <charset val="186"/>
      </rPr>
      <t>euro</t>
    </r>
  </si>
  <si>
    <t>25300</t>
  </si>
  <si>
    <r>
      <t xml:space="preserve">Klienta dienas vidējā realizācijas maksa, </t>
    </r>
    <r>
      <rPr>
        <i/>
        <sz val="8"/>
        <rFont val="Calibri"/>
        <family val="2"/>
        <charset val="186"/>
      </rPr>
      <t>euro</t>
    </r>
  </si>
  <si>
    <t>25200</t>
  </si>
  <si>
    <t>Klientu dienu skaits</t>
  </si>
  <si>
    <t>25100</t>
  </si>
  <si>
    <t>Sociālā aprūpe</t>
  </si>
  <si>
    <t>25000</t>
  </si>
  <si>
    <t>24500</t>
  </si>
  <si>
    <t>24400</t>
  </si>
  <si>
    <t>24300</t>
  </si>
  <si>
    <t>24200</t>
  </si>
  <si>
    <t>24100</t>
  </si>
  <si>
    <t>Sociālā rehabilitācija</t>
  </si>
  <si>
    <t>24000</t>
  </si>
  <si>
    <t>23320</t>
  </si>
  <si>
    <t>t.sk. dienas stacionārā</t>
  </si>
  <si>
    <t>233121</t>
  </si>
  <si>
    <t>maksas</t>
  </si>
  <si>
    <t>23312</t>
  </si>
  <si>
    <t>233111</t>
  </si>
  <si>
    <t>Valsts apmaksātie</t>
  </si>
  <si>
    <t>23311</t>
  </si>
  <si>
    <t>Ambulatori ārstēto pacientu skaits</t>
  </si>
  <si>
    <t>23310</t>
  </si>
  <si>
    <t>Ambulatorā veselības aprūpe</t>
  </si>
  <si>
    <t>23300</t>
  </si>
  <si>
    <t>23290</t>
  </si>
  <si>
    <t>23280</t>
  </si>
  <si>
    <t>23270</t>
  </si>
  <si>
    <t>Atkārtoti hospitalizēto pacientu skaits, kuriem nākamā hospitalizācija ir aprūpe,  rehabilitācija vai nākamais ārstēšanas posms</t>
  </si>
  <si>
    <t>23262</t>
  </si>
  <si>
    <t>Atkārtoti hospitalizēto pacientu skaits, neieskaitot pacientus, kuriem nākamā hospitalizācija ir aprūpe vai rehabilitācija</t>
  </si>
  <si>
    <t>23261</t>
  </si>
  <si>
    <t>Pacientu skaits, kuri saņēma plānveida stacionārās veselības aprūpes pakalpojumus</t>
  </si>
  <si>
    <t>23251</t>
  </si>
  <si>
    <t>Stacionārā ārstēto pacientu skaits, t.sk.</t>
  </si>
  <si>
    <t>23250</t>
  </si>
  <si>
    <t>23240</t>
  </si>
  <si>
    <t>Gultu dienu skaits</t>
  </si>
  <si>
    <t>23220</t>
  </si>
  <si>
    <t>Vidējais gultu skaits stacionārā</t>
  </si>
  <si>
    <t>23210</t>
  </si>
  <si>
    <t>Stacionārā veselības aprūpe</t>
  </si>
  <si>
    <t>23200</t>
  </si>
  <si>
    <t>Pacientu skaits, kuri pēc observācijas stacionēti</t>
  </si>
  <si>
    <t>231132</t>
  </si>
  <si>
    <t>Pacientu skaits, kuri pēc observācijas novirzīti turpmākai ambulatorai ārstēšanai</t>
  </si>
  <si>
    <t>231131</t>
  </si>
  <si>
    <t>Pacientu skaits, kuriem nodrošināts observācijas pakalpojums, t.sk.</t>
  </si>
  <si>
    <t>23113</t>
  </si>
  <si>
    <t>Pacientu skaits, kuri stacionēti (bez observācijas)</t>
  </si>
  <si>
    <t>23112</t>
  </si>
  <si>
    <t>Pacientu skaits, kuriem sniegta neatliekamā medicīniskā palīdzība un tie novirzīti turpmākai ambulatorai ārstēšanai</t>
  </si>
  <si>
    <t>23111</t>
  </si>
  <si>
    <t>Kopējais pacientu skaits, t.sk.</t>
  </si>
  <si>
    <t>23110</t>
  </si>
  <si>
    <t>Neatliekamās medicīniskās palīdzības sniegšana uzņēmšanas nodaļā, t.sk. traumpunktā</t>
  </si>
  <si>
    <t>23100</t>
  </si>
  <si>
    <t>Veselības aprūpe</t>
  </si>
  <si>
    <t>23000</t>
  </si>
  <si>
    <t>Naturālie rādītāji</t>
  </si>
  <si>
    <t>M</t>
  </si>
  <si>
    <t>Valsts apmaksāto hospitalizācijas gadījumu skaits</t>
  </si>
  <si>
    <t>23231</t>
  </si>
  <si>
    <t>23241</t>
  </si>
  <si>
    <t>23232</t>
  </si>
  <si>
    <t>VADC asins komponenti</t>
  </si>
  <si>
    <t>Medicīnas preces</t>
  </si>
  <si>
    <t>Implanti</t>
  </si>
  <si>
    <t>Medicīnas instrumenti</t>
  </si>
  <si>
    <t>Asins iegāde (izdevumi atlīdzībai donoriem)</t>
  </si>
  <si>
    <t>00311</t>
  </si>
  <si>
    <t>00312</t>
  </si>
  <si>
    <t>Kapitālais remonts un rekonstrukcija</t>
  </si>
  <si>
    <t>Metodiskie norādījumi veidlapas aizpildīšanai:</t>
  </si>
  <si>
    <t>1 Attīstības pasākumu un programmu izmaksas un izdevumus, ja zināms, ka projektu pabeigs un no projekta rezultātiem budžeta iestāde turpmāk gūs labumu. Attīstības pasākumi un programmas ir pētniecības, atklājumu vai citu zināšanu izmantošana jaunu (vai būtiski uzlabotu) materiālu, ierīču, produktu, procesu, sistēmu vai pakalpojumu ražošanas plānā vai izstrādē pirms komerciālas ražošanas vai izmantošanas uzsākšanas. Šo kodu piemēro arī tehniskajām izstrādēm, kas sagatavo pētniecības rezultātu līdz izmēģinājuma paraugam</t>
  </si>
  <si>
    <t>Kopā intelektuālie īpašumi</t>
  </si>
  <si>
    <t>Kopā nekustamie īpašumi</t>
  </si>
  <si>
    <t>Kopā kustamie īpašumi</t>
  </si>
  <si>
    <t>Kopā ieguldījumi</t>
  </si>
  <si>
    <r>
      <t xml:space="preserve">Nedzīvojamās ēkas </t>
    </r>
    <r>
      <rPr>
        <vertAlign val="superscript"/>
        <sz val="8"/>
        <rFont val="Arial"/>
        <family val="2"/>
        <charset val="186"/>
      </rPr>
      <t>4</t>
    </r>
  </si>
  <si>
    <r>
      <t xml:space="preserve">Zeme zem ēkām un būvēm </t>
    </r>
    <r>
      <rPr>
        <vertAlign val="superscript"/>
        <sz val="8"/>
        <rFont val="Arial"/>
        <family val="2"/>
        <charset val="186"/>
      </rPr>
      <t>5</t>
    </r>
  </si>
  <si>
    <r>
      <t xml:space="preserve">Pārējā zeme </t>
    </r>
    <r>
      <rPr>
        <vertAlign val="superscript"/>
        <sz val="8"/>
        <rFont val="Arial"/>
        <family val="2"/>
        <charset val="186"/>
      </rPr>
      <t>6</t>
    </r>
  </si>
  <si>
    <r>
      <t xml:space="preserve">Celtnes un būves </t>
    </r>
    <r>
      <rPr>
        <vertAlign val="superscript"/>
        <sz val="8"/>
        <rFont val="Arial"/>
        <family val="2"/>
        <charset val="186"/>
      </rPr>
      <t>7</t>
    </r>
  </si>
  <si>
    <r>
      <t xml:space="preserve">Pārējais nekustamais īpašums </t>
    </r>
    <r>
      <rPr>
        <vertAlign val="superscript"/>
        <sz val="8"/>
        <rFont val="Arial"/>
        <family val="2"/>
        <charset val="186"/>
      </rPr>
      <t>8</t>
    </r>
  </si>
  <si>
    <r>
      <t xml:space="preserve">Nepabeigtā būvniecība </t>
    </r>
    <r>
      <rPr>
        <vertAlign val="superscript"/>
        <sz val="8"/>
        <rFont val="Arial"/>
        <family val="2"/>
        <charset val="186"/>
      </rPr>
      <t>9</t>
    </r>
  </si>
  <si>
    <t>2 Izdevumi datorprogrammām un to licencēm</t>
  </si>
  <si>
    <t>3 Izdevumi pārējiem iepriekš neklasificētiem nemateriāliem aktīviem</t>
  </si>
  <si>
    <t>4 Izdevumi nedzīvojamām ēkām, kuras izmanto pašu vajadzībām, kā arī izīrējamām un iznomājamām nedzīvojamām ēkām. Nedzīvojamās ēkas ir ēkas, kuras netiek izmantotas vai nav paredzētas dzīvošanai, ieskaitot aprīkojumu, ierīces un iekārtas, kas ir ēku neatņemama sastāvdaļa.</t>
  </si>
  <si>
    <t>5 Izdevumi zemes iegādei, uz kuras uzbūvētas ēkas vai to pamati. Piemēro arī pagalmu, dārzu teritoriju un to iebrauktuvju (ko uzskata par mājas neatdalāmu sastāvdaļu) iegādes izmaksām.</t>
  </si>
  <si>
    <t>6 Izdevumi pārējās iepriekš neklasificētās zemes (karjeri, kapu teritorijas, meža zemes) iegādei</t>
  </si>
  <si>
    <t>7 Izdevumi celtnēm, būvēm, izbūvēm, ieskaitot aprīkojumu, ierīces un iekārtas, kas ir celtņu un būvju neatņemama sastāvdaļa (ūdens uzkrāšanas būves, meliorācijas sistēmas, sakaru un elektropārvades līnijas, cauruļvadus, ūdensvadu, siltumtrašu, kanalizācijas tīklus, sporta, atpūtas būves un citas būves un celtnes).</t>
  </si>
  <si>
    <t>8 Izdevumi pārējā iepriekš neklasificētā nekustamā īpašuma iegādei</t>
  </si>
  <si>
    <t>9 Izdevumi nepabeigtajai būvniecībai līdz objekta nodošanai ekspluatācijā</t>
  </si>
  <si>
    <t>10 Izdevumi iekārtām un mašīnām, ko izmanto budžeta iestādes pašas vajadzībām tās funkciju vai pakalpojumu izpildes nodrošināšanai (iekārtas, mēraparatūra, regulēšanas ierīces, laboratoriju un medicīnas iekārtas)</t>
  </si>
  <si>
    <t>11 Izdevumi tādiem pamatlīdzekļiem kā automobiļi, motocikli, velosipēdi, piekabes, puspiekabes, dzelzceļa lokomotīves un citi transportlīdzekļi</t>
  </si>
  <si>
    <t>12 Izdevumi tādiem pamatlīdzekļiem kā kancelejas mēbeles, ledusskapji, televizori, mikroviļņu krāsnis, lustras un pārējā telpu iekārta. Kodā uzskaita tos pamatlīdzekļus, kurus izmanto iestādes saimnieciskās darbības nodrošināšanai</t>
  </si>
  <si>
    <t>13 Izdevumiem tādiem ilgtermiņa aktīviem kā datori, serveri, kopētāji, faksa aparāti, telefoni, telefonu centrāles un cita biroja tehnika</t>
  </si>
  <si>
    <t>14 Izdvumi citu iepriekš neklasificētu pamatlīdzekļu iegādei un izdevumu atzīšanā</t>
  </si>
  <si>
    <t>15 Izdevumi kapitālajiem ieguldījumiem nomātajos pamatlīdzekļos</t>
  </si>
  <si>
    <t>Naudas līdzekļu izlietojums</t>
  </si>
  <si>
    <t>Medicīnas un laboratoijas iekārtas t.sk.:</t>
  </si>
  <si>
    <t>Pārējās tehnoloģiskās iekārtas un mašīnas t.sk.:</t>
  </si>
  <si>
    <r>
      <t xml:space="preserve">Datortehnika, sakaru un cita biroja tehnika </t>
    </r>
    <r>
      <rPr>
        <vertAlign val="superscript"/>
        <sz val="8"/>
        <rFont val="Arial"/>
        <family val="2"/>
        <charset val="186"/>
      </rPr>
      <t>13</t>
    </r>
    <r>
      <rPr>
        <sz val="8"/>
        <rFont val="Arial"/>
        <family val="2"/>
        <charset val="186"/>
      </rPr>
      <t xml:space="preserve"> t.sk.:</t>
    </r>
  </si>
  <si>
    <r>
      <t xml:space="preserve">Saimniecības pamatlīdzekļi </t>
    </r>
    <r>
      <rPr>
        <vertAlign val="superscript"/>
        <sz val="8"/>
        <rFont val="Arial"/>
        <family val="2"/>
        <charset val="186"/>
      </rPr>
      <t>12</t>
    </r>
    <r>
      <rPr>
        <sz val="8"/>
        <rFont val="Arial"/>
        <family val="2"/>
        <charset val="186"/>
      </rPr>
      <t xml:space="preserve">  t.sk.:</t>
    </r>
  </si>
  <si>
    <r>
      <t xml:space="preserve">Transportlīdzekļi </t>
    </r>
    <r>
      <rPr>
        <vertAlign val="superscript"/>
        <sz val="8"/>
        <rFont val="Arial"/>
        <family val="2"/>
        <charset val="186"/>
      </rPr>
      <t xml:space="preserve">11 </t>
    </r>
    <r>
      <rPr>
        <sz val="8"/>
        <rFont val="Arial"/>
        <family val="2"/>
        <charset val="186"/>
      </rPr>
      <t xml:space="preserve"> t.sk.:</t>
    </r>
  </si>
  <si>
    <r>
      <t xml:space="preserve">Pārējie iepriekš neklasificētie pamatlīdzekļi </t>
    </r>
    <r>
      <rPr>
        <vertAlign val="superscript"/>
        <sz val="8"/>
        <rFont val="Arial"/>
        <family val="2"/>
        <charset val="186"/>
      </rPr>
      <t xml:space="preserve">14 </t>
    </r>
    <r>
      <rPr>
        <sz val="8"/>
        <rFont val="Arial"/>
        <family val="2"/>
        <charset val="186"/>
      </rPr>
      <t xml:space="preserve"> t.sk.:</t>
    </r>
  </si>
  <si>
    <r>
      <t xml:space="preserve">Ilgtermiņa ieguldījumi nomātajos pamatlīdzekļos </t>
    </r>
    <r>
      <rPr>
        <vertAlign val="superscript"/>
        <sz val="8"/>
        <rFont val="Arial"/>
        <family val="2"/>
        <charset val="186"/>
      </rPr>
      <t>15</t>
    </r>
    <r>
      <rPr>
        <sz val="8"/>
        <rFont val="Arial"/>
        <family val="2"/>
        <charset val="186"/>
      </rPr>
      <t xml:space="preserve"> t.sk.:</t>
    </r>
  </si>
  <si>
    <t>Pārējās licences, koncesijas un patenti, preču zīmes un tamlīdzīgas tiesības t.sk.:</t>
  </si>
  <si>
    <r>
      <t xml:space="preserve">Attīstības pasākumi un programmas </t>
    </r>
    <r>
      <rPr>
        <vertAlign val="superscript"/>
        <sz val="8"/>
        <rFont val="Arial"/>
        <family val="2"/>
        <charset val="186"/>
      </rPr>
      <t xml:space="preserve">1 </t>
    </r>
    <r>
      <rPr>
        <sz val="8"/>
        <rFont val="Arial"/>
        <family val="2"/>
        <charset val="186"/>
      </rPr>
      <t xml:space="preserve"> t.sk.:</t>
    </r>
  </si>
  <si>
    <r>
      <t xml:space="preserve">Pārējie nemateriālie ieguldījumi </t>
    </r>
    <r>
      <rPr>
        <vertAlign val="superscript"/>
        <sz val="8"/>
        <rFont val="Arial"/>
        <family val="2"/>
        <charset val="186"/>
      </rPr>
      <t>3</t>
    </r>
    <r>
      <rPr>
        <sz val="8"/>
        <rFont val="Arial"/>
        <family val="2"/>
        <charset val="186"/>
      </rPr>
      <t xml:space="preserve">  t.sk.:</t>
    </r>
  </si>
  <si>
    <r>
      <t xml:space="preserve">Datorprogrammas </t>
    </r>
    <r>
      <rPr>
        <vertAlign val="superscript"/>
        <sz val="8"/>
        <rFont val="Arial"/>
        <family val="2"/>
        <charset val="186"/>
      </rPr>
      <t xml:space="preserve">2 </t>
    </r>
    <r>
      <rPr>
        <sz val="8"/>
        <rFont val="Arial"/>
        <family val="2"/>
        <charset val="186"/>
      </rPr>
      <t xml:space="preserve"> t.sk.:</t>
    </r>
  </si>
  <si>
    <t>citi ieņēmumi</t>
  </si>
  <si>
    <t>Saņemtās pacientu iemaksas (ambulatorai palīdzībai)</t>
  </si>
  <si>
    <t>pacientu iemaksas par atbrīvotajām kategorijām (ambulatorai palīdzībai)</t>
  </si>
  <si>
    <t>Atalgojums (1100)</t>
  </si>
  <si>
    <t>Darba devēja valsts sociālās apdrošināšanas obligātās iemaksas, sociāla rakstura pabalsti un kompensācijas (1200)</t>
  </si>
  <si>
    <t>Mācību, darba un dienesta komandējumi, darba braucieni (2100)</t>
  </si>
  <si>
    <t>Pakalpojumi (2200)</t>
  </si>
  <si>
    <t>Krājumi, materiāli, energoresursi, preces, biroja preces un inventārs, kurus neuzskaita kodā 5000 (2300; bez 2340)</t>
  </si>
  <si>
    <t>Zāles, ķimikālijas, laboratorijas preces, medicīniskās ierīces, medicīniskie instrumenti, laboratorijas dzīvnieki un to uzturēšana (2340)</t>
  </si>
  <si>
    <t>Procentu izdevumi (4000)</t>
  </si>
  <si>
    <t>Pārējie izdevumi (2400;2500; 2800)</t>
  </si>
  <si>
    <t>L</t>
  </si>
  <si>
    <t>Radniecīgo sabiedrību, asociēto sabiedrību vai citu sabiedrību akciju vai daļu iegāde</t>
  </si>
  <si>
    <t>Ieņēmumi no radniecīgo sabiedrību, asociēto sabiedrību vai citu sabiedrību akciju vai daļu atsavināšanas</t>
  </si>
  <si>
    <t>Kustamais īpašums</t>
  </si>
  <si>
    <t>Nekustamais īpašums</t>
  </si>
  <si>
    <t>Intelektuālais īpašums</t>
  </si>
  <si>
    <t>Ieguldīšanas darbības ieņēmumi</t>
  </si>
  <si>
    <t>Saņemtie procenti</t>
  </si>
  <si>
    <t>Saņemtās dividendes</t>
  </si>
  <si>
    <t>Ieguldīšanas darbības izdevumi</t>
  </si>
  <si>
    <t>Saņemtie aizņēmumi</t>
  </si>
  <si>
    <t>Finansēšanas darbības ieņēmumi</t>
  </si>
  <si>
    <t>Finansēšanas darbības izdevumi</t>
  </si>
  <si>
    <t>Izdevumi aizņēmumu atmaksāšanai</t>
  </si>
  <si>
    <t>Dotācija no pašvaldības budžeta kopā*, t.sk.:</t>
  </si>
  <si>
    <t>Eiropas Struktūrfondi investīcijām kopā*, t.sk.:</t>
  </si>
  <si>
    <t>Valsts budžeta līdzekļi kopā*, t.sk.:</t>
  </si>
  <si>
    <t>Citi līdzekļi kopā*, t.sk.:</t>
  </si>
  <si>
    <t>Ziedojumi*, t.sk.</t>
  </si>
  <si>
    <t>Piezīmes:</t>
  </si>
  <si>
    <t>*-norādīt sadalījumā pa projektiem un/vai finansējuma mērķiem</t>
  </si>
  <si>
    <t>Finansēšanas darbības naudas neto plūsma (17 000-18 000)</t>
  </si>
  <si>
    <t>Ieguldīšanas darbības neto naudas plūsma  (14000-15 000)</t>
  </si>
  <si>
    <t>Pamatlīdzekļu un nemateriālo ieguldījumu iegāde kopā</t>
  </si>
  <si>
    <t>no ESF (Eiropas Struktūrfondi) līdzekļiem  (sadalījumā pa projektiem)</t>
  </si>
  <si>
    <t>no ESF (Eiropas Struktūrfondi) līdzekļiem (sadalījumā pa projektiem)</t>
  </si>
  <si>
    <t>Mēneša amatalga valdei</t>
  </si>
  <si>
    <t>Mēneša amatalga pārējiem darbiniekiem</t>
  </si>
  <si>
    <t>Zāles (medikamenti)</t>
  </si>
  <si>
    <t>Medikamenti noteikto funkciju nodrošināšanai</t>
  </si>
  <si>
    <t>Bezmaksas saņemto medikamentu un medicīnas preču, kas novērtētas naudas izteiksmē izlietojums</t>
  </si>
  <si>
    <t>00145</t>
  </si>
  <si>
    <t>Tehnisko palīglīdzekļu funkciju nodrošināšanai</t>
  </si>
  <si>
    <t>Izdevumi par precēm iestādes administratīvās darbības nodrošināšanai un sabiedrisko attiecību īstenošanai</t>
  </si>
  <si>
    <t>Darba devēja pabalsti un kompensācijas, no kā neaprēķina iedzīvotāju ienākuma nodokli un valsts sociālās apdrošināšanas obligātās iemaksas</t>
  </si>
  <si>
    <t>Citi ieņēmumi (Ieņēmumi no bez atlīdzības saņemtajām precēm, investīcijām u.tml.)</t>
  </si>
  <si>
    <t>Administrācija, t.sk.</t>
  </si>
  <si>
    <t>26241</t>
  </si>
  <si>
    <t>valde</t>
  </si>
  <si>
    <t>26441</t>
  </si>
  <si>
    <t>26341</t>
  </si>
  <si>
    <t>26141</t>
  </si>
  <si>
    <t>Izdarīto operāciju skaits diennakts stacionārā</t>
  </si>
  <si>
    <t>Ārstēšanas vidējais ilgums diennakts stacionārā (dienas)</t>
  </si>
  <si>
    <t>Vidējais gultu noslogojums diennakts stacionārā %</t>
  </si>
  <si>
    <t>23321</t>
  </si>
  <si>
    <t>233211</t>
  </si>
  <si>
    <t>23322</t>
  </si>
  <si>
    <t>233221</t>
  </si>
  <si>
    <t>23350</t>
  </si>
  <si>
    <t>Vidējais gultu noslogojums dienas stacionārā %</t>
  </si>
  <si>
    <t>23330</t>
  </si>
  <si>
    <t>23340</t>
  </si>
  <si>
    <t>Apmeklējumu skaits</t>
  </si>
  <si>
    <t>II  IZDEVUMI SAIMNIECISKĀS DARBĪBAS NODROŠINĀŠANAI KOPĀ</t>
  </si>
  <si>
    <t>Sterilizācijas un dezinfekcijas līdzekļi</t>
  </si>
  <si>
    <t>Laboratorijas preces</t>
  </si>
  <si>
    <t>Vidējais gultu skaits dienas stacionārā</t>
  </si>
  <si>
    <t>Plānveida hospitalizācijas gadījumu skaits, t.sk.:</t>
  </si>
  <si>
    <t>Valsts apmaksāto plānveida hospitalizācijas gadījumu skaits</t>
  </si>
  <si>
    <t>232501</t>
  </si>
  <si>
    <t>232511</t>
  </si>
  <si>
    <t>23230</t>
  </si>
  <si>
    <t>Vidējais observācijas gultu skaits</t>
  </si>
  <si>
    <t>Iestādes iekšējo kolektīvo pasākumu organizēšanas izdevumi</t>
  </si>
  <si>
    <r>
      <t xml:space="preserve">Tehnoloģiskās iekārtas un mašīnas </t>
    </r>
    <r>
      <rPr>
        <vertAlign val="superscript"/>
        <sz val="8"/>
        <rFont val="Arial"/>
        <family val="2"/>
        <charset val="186"/>
      </rPr>
      <t xml:space="preserve">10 </t>
    </r>
    <r>
      <rPr>
        <sz val="8"/>
        <rFont val="Arial"/>
        <family val="2"/>
        <charset val="186"/>
      </rPr>
      <t xml:space="preserve"> t.sk.:</t>
    </r>
  </si>
  <si>
    <t>PEĻŅA PIRMS AMORTIZĀCIJAS UN PĀRĒJIEM IEŅĒMUMIEM</t>
  </si>
  <si>
    <t>PEĻŅA PIRMS PĀRĒJIEM IEŅĒMUMIEM, IZDEVUMIEM UN ĀRKĀRTAS IEŅĒMUMIEM</t>
  </si>
  <si>
    <t>Ieņēmumi no pārdotiem materiāliem un pamatlīdzekļiem</t>
  </si>
  <si>
    <t>Procentu maksājumi ārvalstu un starptautiskajām finanšu institūcijām par aizņēmumiem un vērtspapīriem</t>
  </si>
  <si>
    <t>Uzkrājums atvaļinājumu rezervēm,piem., uzņēmuma vadītājiem par pārskata gadu</t>
  </si>
  <si>
    <t>Ieņēmumos ieskaitītās dotācijas, dāvinājumi atbilstoši dāvināto pamatlīdzekļu nolietojumam par pārskata periodu</t>
  </si>
  <si>
    <t>Kopējais hospitalizācijas gadījumu skaits, t.sk.</t>
  </si>
  <si>
    <t>Asins iegāde</t>
  </si>
  <si>
    <t>no pašu līdzekļiem (sadalījumā pa pasākumiem/projektiem)</t>
  </si>
  <si>
    <t>no Valsts budžeta līdzekļiem (sadalījumā pa pasākumiem/projektiem)</t>
  </si>
  <si>
    <t>no citiem līdzekļiem (sadalījumā pa pasākumiem/projektiem)</t>
  </si>
  <si>
    <t>27410</t>
  </si>
  <si>
    <t>Pārējais personāls (t.sk. sanitāri)</t>
  </si>
  <si>
    <t>23351</t>
  </si>
  <si>
    <t>Medicīnas preces un instrumenti, laboratorijas dzīvnieki un to uzturēšana</t>
  </si>
  <si>
    <t>no VGA (Valsts galvotais aizdevums) līdzekļiem (sadalījumā pa projektiem)</t>
  </si>
  <si>
    <t>Stacionārā pacienta dienas vidējā realizācijas maksa</t>
  </si>
  <si>
    <t>Stacionārā pacienta dienas vidējā pašizmaksa</t>
  </si>
  <si>
    <t>Ambultatori Izdarīto operāciju skaits, t.sk.:</t>
  </si>
  <si>
    <t>Izdarīto operāciju skaits dienas stacionārā</t>
  </si>
  <si>
    <r>
      <t>Kopējā slimnīcas telpu platība  (m</t>
    </r>
    <r>
      <rPr>
        <vertAlign val="superscript"/>
        <sz val="8"/>
        <rFont val="Calibri"/>
        <family val="2"/>
        <charset val="186"/>
      </rPr>
      <t>2</t>
    </r>
    <r>
      <rPr>
        <sz val="8"/>
        <rFont val="Calibri"/>
        <family val="2"/>
        <charset val="186"/>
      </rPr>
      <t>), t.sk.:</t>
    </r>
  </si>
  <si>
    <t>Palīgtelpas (garāžas, šķūņi, katlumājas utt.)</t>
  </si>
  <si>
    <t>Personāla rādītāji*</t>
  </si>
  <si>
    <t>* informācija tiek norādīta atbilstoši Ministru kabineta 2013.gada 17.decembra noteikumu Nr.1529 “Veselības aprūpes organizēšanas un finansēšanas kārtība” metodoloģijai</t>
  </si>
  <si>
    <t xml:space="preserve">Īstermiņa kredītsaistības kopā </t>
  </si>
  <si>
    <t xml:space="preserve">Ilgtermiņa kredītsaistības kopā </t>
  </si>
  <si>
    <t>Kredītsaistības  (21 000+22 000)</t>
  </si>
  <si>
    <t>AKTĪVU KOPSUMMA (50 000+51 000)</t>
  </si>
  <si>
    <t>Nauda</t>
  </si>
  <si>
    <t>Uzkrātie ieņēmumi</t>
  </si>
  <si>
    <t>Nākamo periodu izmaksas</t>
  </si>
  <si>
    <t>Citi debitori</t>
  </si>
  <si>
    <t>Radniecīgo uzņēmumu parādi</t>
  </si>
  <si>
    <t>Pircēju,pasūtītāju parādi</t>
  </si>
  <si>
    <t>Debitori</t>
  </si>
  <si>
    <t>Avansa maksājumi par precēm</t>
  </si>
  <si>
    <t>Gatavie ražojumi un preces pārdošanai</t>
  </si>
  <si>
    <t>Izejvielas, pamatmateriāli un palīgmateriāli</t>
  </si>
  <si>
    <t>Krājumi</t>
  </si>
  <si>
    <t>Apgrozāmie līdzekļi</t>
  </si>
  <si>
    <t>Pārējie vērtspapīri un ieguldījumi fondos</t>
  </si>
  <si>
    <t>Līdzdalība radniecīgo uzņēmumu kapitālā</t>
  </si>
  <si>
    <t>Ilgtermiņa finanšu ieguldījumi</t>
  </si>
  <si>
    <t>Ieguldījumi nomātos pamatlīdzekļos</t>
  </si>
  <si>
    <t>Avansa maksājumi par pamatlīdzekļiem</t>
  </si>
  <si>
    <t>Pamatl.izveidošana un nepab.celtniecība</t>
  </si>
  <si>
    <t>Pārējie pamatlīdzekļi un inventārs</t>
  </si>
  <si>
    <t>Iekārtas un mašīnas</t>
  </si>
  <si>
    <t>Zemes gabali,ēkas un būves un ilggadīgie stādījumi</t>
  </si>
  <si>
    <t>Pamatlīdzekļi</t>
  </si>
  <si>
    <t>Avansa maksājumi par nemater.ieguldījumiem</t>
  </si>
  <si>
    <t>Koncesijas,patenti,licences</t>
  </si>
  <si>
    <t>Nemateriālie ieguldījumi</t>
  </si>
  <si>
    <t>Ilgtermiņa ieguldījumi</t>
  </si>
  <si>
    <t>PASĪVU KOPSUMMA (45 000+46 000+47 000+48 000)</t>
  </si>
  <si>
    <t>Uzkrātās saistības</t>
  </si>
  <si>
    <t>Nākamo periodu ieņēmumi</t>
  </si>
  <si>
    <t>Pārējie kreditori</t>
  </si>
  <si>
    <t>Nodokļi un sociālās nodroš.maksājumi</t>
  </si>
  <si>
    <t>Parādi piegādātājiem un darbuzņēmējiem</t>
  </si>
  <si>
    <t>No pircējiem saņemtie avansi</t>
  </si>
  <si>
    <t>Citi aizņēmumi</t>
  </si>
  <si>
    <t>Aizņēmumi no kredītiestādēm</t>
  </si>
  <si>
    <t>Īstermiņa kreditori</t>
  </si>
  <si>
    <t>Citi kreditori</t>
  </si>
  <si>
    <t>Atliktā uzņēmuma ienākuma nodokļa saistības</t>
  </si>
  <si>
    <t>Ilgtermiņa kreditori</t>
  </si>
  <si>
    <t>Kreditori</t>
  </si>
  <si>
    <t>Uzkrājumi</t>
  </si>
  <si>
    <t>Pārskata gada nesadalītā peļņa</t>
  </si>
  <si>
    <t>Iepriekšējo gadu nesadalītā peļņa</t>
  </si>
  <si>
    <t>Nesadalītā peļņa:</t>
  </si>
  <si>
    <t>Pārējās rezerves</t>
  </si>
  <si>
    <t>Pamatkapitāls</t>
  </si>
  <si>
    <t>Pašu kapitāls</t>
  </si>
  <si>
    <t>Bilances posteņi</t>
  </si>
  <si>
    <t>N</t>
  </si>
  <si>
    <t>Bilances pozīcijas</t>
  </si>
  <si>
    <t>…</t>
  </si>
  <si>
    <t>utt.</t>
  </si>
  <si>
    <t>2.8.2.</t>
  </si>
  <si>
    <t>2.8.1.</t>
  </si>
  <si>
    <t>2.8.</t>
  </si>
  <si>
    <t>2.7.2.</t>
  </si>
  <si>
    <t>2.7.1.</t>
  </si>
  <si>
    <t>2.7.</t>
  </si>
  <si>
    <t>2.6.2.</t>
  </si>
  <si>
    <t>2.6.1.</t>
  </si>
  <si>
    <t>2.6.</t>
  </si>
  <si>
    <t>2.5.2.</t>
  </si>
  <si>
    <t>2.5.1.</t>
  </si>
  <si>
    <t>2.5.</t>
  </si>
  <si>
    <t>2.4.2.</t>
  </si>
  <si>
    <t>2.4.1.</t>
  </si>
  <si>
    <t>2.4.</t>
  </si>
  <si>
    <t>2.3.2.</t>
  </si>
  <si>
    <t>2.3.1.</t>
  </si>
  <si>
    <t>2.3.</t>
  </si>
  <si>
    <t>2.2.2.</t>
  </si>
  <si>
    <t>2.2.1.</t>
  </si>
  <si>
    <t>2.2.</t>
  </si>
  <si>
    <t>2.1.2.</t>
  </si>
  <si>
    <t>2.1.1.</t>
  </si>
  <si>
    <t>2.1.</t>
  </si>
  <si>
    <t>2.</t>
  </si>
  <si>
    <t>1.6.2.</t>
  </si>
  <si>
    <t>1.6.1.</t>
  </si>
  <si>
    <t>1.6.</t>
  </si>
  <si>
    <t>1.5.2.</t>
  </si>
  <si>
    <t>1.5.1.</t>
  </si>
  <si>
    <t>1.5.</t>
  </si>
  <si>
    <t>1.4.2.</t>
  </si>
  <si>
    <t>1.4.1.</t>
  </si>
  <si>
    <t>1.4.</t>
  </si>
  <si>
    <t>1.3.2.</t>
  </si>
  <si>
    <t>1.3.1.</t>
  </si>
  <si>
    <t>1.3.</t>
  </si>
  <si>
    <t>1.2.2.</t>
  </si>
  <si>
    <t>1.2.1.</t>
  </si>
  <si>
    <t>1.2.</t>
  </si>
  <si>
    <t>1.</t>
  </si>
  <si>
    <t>Paskaidrojums</t>
  </si>
  <si>
    <t>30 un vairāk dienas kavētie maksājumi</t>
  </si>
  <si>
    <t>Mazāk par 30 dienām kavētie maksājumi</t>
  </si>
  <si>
    <t>t.sk. summa,
 kurai iestājies
 maks.termiņš</t>
  </si>
  <si>
    <t>Parāda summa uz pārskata perioda beigām</t>
  </si>
  <si>
    <t xml:space="preserve">Kreditora nosaukums   </t>
  </si>
  <si>
    <t>N.p.k.</t>
  </si>
  <si>
    <t>6.2.</t>
  </si>
  <si>
    <t>6.1.</t>
  </si>
  <si>
    <t>Pārējie debitori</t>
  </si>
  <si>
    <t>6.</t>
  </si>
  <si>
    <t>5.2.</t>
  </si>
  <si>
    <t>5.1.</t>
  </si>
  <si>
    <t>5.</t>
  </si>
  <si>
    <t>4.2.</t>
  </si>
  <si>
    <t>4.1.</t>
  </si>
  <si>
    <t>4.</t>
  </si>
  <si>
    <t>3.2.</t>
  </si>
  <si>
    <t>3.1.</t>
  </si>
  <si>
    <t>3.</t>
  </si>
  <si>
    <t>1.1.</t>
  </si>
  <si>
    <t xml:space="preserve"> Maksāšanas termiņš (dd.mm.gggg.)</t>
  </si>
  <si>
    <t>t.sk. summa, kurai iestājies maks.termiņš</t>
  </si>
  <si>
    <t>Parāda summa uz pārskata perioda beigām beigām</t>
  </si>
  <si>
    <t xml:space="preserve">Debitora nosaukums   </t>
  </si>
  <si>
    <t>t.sk. EUR (cits projekts)</t>
  </si>
  <si>
    <t>t.sk. EUR (rezidentu apmācībām)</t>
  </si>
  <si>
    <t>t.sk. EUR (avanss ERAF  projektam)</t>
  </si>
  <si>
    <t>Izdevumi par bankas pakalpojumiem</t>
  </si>
  <si>
    <t>Ieņēmumi par bankas pakalpojumiem</t>
  </si>
  <si>
    <t>Subkonts/Tranzītkonts (iedz.maks.pr kom pakalp.)</t>
  </si>
  <si>
    <t xml:space="preserve">Norēķinu konts </t>
  </si>
  <si>
    <t>apstiprinātais kredīts/kredītlīnija EUR (USD)</t>
  </si>
  <si>
    <t>saņemts kredīts EUR</t>
  </si>
  <si>
    <t>finanšu līzings  EUR</t>
  </si>
  <si>
    <t>overnight  EUR (USD )</t>
  </si>
  <si>
    <t>depozīts EUR ( USD )</t>
  </si>
  <si>
    <t>t.sk. EUR ( cita valūta)</t>
  </si>
  <si>
    <t>t.sk. EUR ( Polijas Zloti )</t>
  </si>
  <si>
    <t>t.sk. EUR ( CHF )</t>
  </si>
  <si>
    <t>t.sk. EUR ( GBP )</t>
  </si>
  <si>
    <t>t.sk. EUR ( USD )</t>
  </si>
  <si>
    <t>t.sk. EUR</t>
  </si>
  <si>
    <t>Slimnīcas kase</t>
  </si>
  <si>
    <t>Valsts kase</t>
  </si>
  <si>
    <t>Danske banka</t>
  </si>
  <si>
    <t>GE Money banka</t>
  </si>
  <si>
    <t>Nordea banka</t>
  </si>
  <si>
    <t>SEB  banka</t>
  </si>
  <si>
    <t>Swedbank</t>
  </si>
  <si>
    <t>DnB NORD banka</t>
  </si>
  <si>
    <t>Citadele banka</t>
  </si>
  <si>
    <t>Pozīcija</t>
  </si>
  <si>
    <t>Nr. p.k.</t>
  </si>
  <si>
    <t>Ieņēmumu pozīcija*</t>
  </si>
  <si>
    <t>Ieņēmumi par izglītojošo un zinātnisko darbību</t>
  </si>
  <si>
    <t xml:space="preserve">Ieņēmumi par rezidentu apmācību </t>
  </si>
  <si>
    <t>3.2.1.</t>
  </si>
  <si>
    <t>retie medikamenti, bezmaksas ķīmijterapijas līdzekļi utt.</t>
  </si>
  <si>
    <t>3.2.2.</t>
  </si>
  <si>
    <t>citi ieņēmumi no valsts budžeta līdzekļiem</t>
  </si>
  <si>
    <t>maksas veselības aprūpes pakalpojumi (stacionāram) t.sk.:</t>
  </si>
  <si>
    <t>maksas operācijas</t>
  </si>
  <si>
    <t>medicīnas pakalpojumi ārzemju pilsoņiem</t>
  </si>
  <si>
    <t>4.3.</t>
  </si>
  <si>
    <t>4.4.</t>
  </si>
  <si>
    <t>4.5.</t>
  </si>
  <si>
    <t>Pārējie ieņēmumi t.sk.:</t>
  </si>
  <si>
    <t>Pavisam ieņēmumi</t>
  </si>
  <si>
    <t>1 stacionārā pacienta dienas vidējā realizācijas cena</t>
  </si>
  <si>
    <t>* tikai uz stacionāru attiecināmās izmaksas</t>
  </si>
  <si>
    <t>Izdevumu pozīcija*</t>
  </si>
  <si>
    <t>EUR uz 1 stacionārā pacienta  dienu</t>
  </si>
  <si>
    <t>EUR uz 1 stacionārā pacienta dienu</t>
  </si>
  <si>
    <t>Atalgojums</t>
  </si>
  <si>
    <t>Medicīnas instrumenti, laboratorijas dzīvnieki un to uzturēšana</t>
  </si>
  <si>
    <t>Operāciju un sterilizācijas materiāli</t>
  </si>
  <si>
    <t>Norakstītie bezcerīgie debitoru parādi</t>
  </si>
  <si>
    <t>Pavisam izdevumi</t>
  </si>
  <si>
    <t>Gultas dienas skaits</t>
  </si>
  <si>
    <t>Skaidrojumi par novirzes iemesliem</t>
  </si>
  <si>
    <t>8=7-6</t>
  </si>
  <si>
    <t>9=8/6</t>
  </si>
  <si>
    <t>11=7-5</t>
  </si>
  <si>
    <t>12=11/5</t>
  </si>
  <si>
    <t>Viedaga, SIA</t>
  </si>
  <si>
    <t>Liepājas enerģija, SIA</t>
  </si>
  <si>
    <t>Pacientu ēdināšanu</t>
  </si>
  <si>
    <t>Siltumenerģija</t>
  </si>
  <si>
    <t>Recipe Plus, AS</t>
  </si>
  <si>
    <t>Medikamenti</t>
  </si>
  <si>
    <t>Parella, SIA</t>
  </si>
  <si>
    <t>Veļas mazgāšana un gludināšana</t>
  </si>
  <si>
    <t>Nacionālais veselības dienests</t>
  </si>
  <si>
    <t>Magnum Mecical, SIA</t>
  </si>
  <si>
    <t>Diamedica, SIA</t>
  </si>
  <si>
    <t>Reaģenti</t>
  </si>
  <si>
    <t>Tamro, SIA</t>
  </si>
  <si>
    <t>B.Braun Medical, SIA</t>
  </si>
  <si>
    <t>Liepājas ūdens, SIA</t>
  </si>
  <si>
    <t>Aukstais ūdens un kanalizācija</t>
  </si>
  <si>
    <t>DanSan, SIA</t>
  </si>
  <si>
    <t>Aukstā ūdens vadu remonts</t>
  </si>
  <si>
    <t>Siemens Healthcare Oy Latvijas filiāle</t>
  </si>
  <si>
    <t>Vides pakalpojumi Liepājai, PS</t>
  </si>
  <si>
    <t>Sauso atkritumu savākšana</t>
  </si>
  <si>
    <t>VIADA Baltija, AS</t>
  </si>
  <si>
    <t>Olainfarm, AS</t>
  </si>
  <si>
    <t>Olympus Sverige Aktiebolag filiāle Latvijā</t>
  </si>
  <si>
    <t>Bužere Aralda</t>
  </si>
  <si>
    <t>Kustību terapija</t>
  </si>
  <si>
    <t>Sarsted, SIA</t>
  </si>
  <si>
    <t>Mediq Latvija, SIA</t>
  </si>
  <si>
    <t>Rekal, SIA</t>
  </si>
  <si>
    <t>Saimniecības preces</t>
  </si>
  <si>
    <t>Briz, SIA</t>
  </si>
  <si>
    <t>Berendsen Tekstila Serviss, AS</t>
  </si>
  <si>
    <t>Paklāju noma</t>
  </si>
  <si>
    <t>Elvim, SIA</t>
  </si>
  <si>
    <t>Ragn-Sells, SIA</t>
  </si>
  <si>
    <t>Bīstamo atrkitumu izvešana</t>
  </si>
  <si>
    <t>Unifarma, SIA</t>
  </si>
  <si>
    <t>Celtniecības materiālu centrs, SIA</t>
  </si>
  <si>
    <t>Remonta materiāli</t>
  </si>
  <si>
    <t>LDC Datortehnika, SIA</t>
  </si>
  <si>
    <t>Datortehnika</t>
  </si>
  <si>
    <t>EDEN Spring Latvia, SIA</t>
  </si>
  <si>
    <t>Dzeramais ūdens</t>
  </si>
  <si>
    <t>OneMed, SIA</t>
  </si>
  <si>
    <t>Prāna Ko, SIA</t>
  </si>
  <si>
    <t>Māras Druka, SIA</t>
  </si>
  <si>
    <t>Pastmarkas</t>
  </si>
  <si>
    <t>Medilink, SIA</t>
  </si>
  <si>
    <t>Juris Požarnovs</t>
  </si>
  <si>
    <t>Datorprogrammas apkalpošana</t>
  </si>
  <si>
    <t>Digiteks, SIA</t>
  </si>
  <si>
    <t>Digitālās informācijas saglabāšana</t>
  </si>
  <si>
    <t>Kancelejas preces</t>
  </si>
  <si>
    <t>TMZO Latvija, SIA</t>
  </si>
  <si>
    <t>Viola Farma, SIA</t>
  </si>
  <si>
    <t>OLKO, SIA</t>
  </si>
  <si>
    <t>Liepājas papīrs, AS</t>
  </si>
  <si>
    <t>AL Lifts, SIA</t>
  </si>
  <si>
    <t>Lifta apkope</t>
  </si>
  <si>
    <t>Santaks, SIA</t>
  </si>
  <si>
    <t>BITE Latvija, SIA</t>
  </si>
  <si>
    <t>Mobilie pakalpojumi</t>
  </si>
  <si>
    <t>HEACO group PS</t>
  </si>
  <si>
    <t>AGA, SIA</t>
  </si>
  <si>
    <t>Kalniņa Krista</t>
  </si>
  <si>
    <t>Svētku noformējums</t>
  </si>
  <si>
    <t>Retējs Liepājas Centra aptieka, SIA</t>
  </si>
  <si>
    <t>Lilī, SIA</t>
  </si>
  <si>
    <t>Higiēnas preces</t>
  </si>
  <si>
    <t>E-Med.Lv. SIA</t>
  </si>
  <si>
    <t>Ilgtermiņa līzings</t>
  </si>
  <si>
    <t>Ilgtemiņa līzings</t>
  </si>
  <si>
    <t>ERAF projekta līdzfinansējums</t>
  </si>
  <si>
    <t>ERAF projekta valsts līdzfinansējums</t>
  </si>
  <si>
    <t>1.5.3.</t>
  </si>
  <si>
    <t>KPFI projekta līdzfinansējums</t>
  </si>
  <si>
    <t>Īstermiņa līzings</t>
  </si>
  <si>
    <t>No klientiem saņemtie avansi par sociālajām gultām</t>
  </si>
  <si>
    <t>Norēķini par algas nodokli</t>
  </si>
  <si>
    <t xml:space="preserve">Norēķini par VSA obligātajām iemaksām darba devēja daļa </t>
  </si>
  <si>
    <t>2.5.3.</t>
  </si>
  <si>
    <t xml:space="preserve">Norēķini par VSA obligātajām iemaksām darba ņēmēja daļa </t>
  </si>
  <si>
    <t>Uzņēmējdarbības  riska valsts nodeva</t>
  </si>
  <si>
    <t>2.5.4.</t>
  </si>
  <si>
    <t>2.5.5.</t>
  </si>
  <si>
    <t>Norēķini par zemes nodokli</t>
  </si>
  <si>
    <t>Norēķini par darba algu</t>
  </si>
  <si>
    <t>Norēķini par pacientu personīgo naudu</t>
  </si>
  <si>
    <t>Norēķini par ieturējumiem pēc izpildraksta</t>
  </si>
  <si>
    <t>2.6.3.</t>
  </si>
  <si>
    <t>KPFI Projekts</t>
  </si>
  <si>
    <t>ERAF projekta ERAF līdzfinansējums</t>
  </si>
  <si>
    <t>2.7.3.</t>
  </si>
  <si>
    <t>Ārsniecības riska gada maksājums</t>
  </si>
  <si>
    <t>Liepājas pilsētas dome</t>
  </si>
  <si>
    <t>Liepājas pilsētas Sociālais dienests</t>
  </si>
  <si>
    <t>Sociālas gultas</t>
  </si>
  <si>
    <t>BTA Baltic Insurance Company, AAS</t>
  </si>
  <si>
    <t>Pacientu iemaksas par apdrošinātām personām</t>
  </si>
  <si>
    <t>NBS Nodrošinājuma Pavēlniecība</t>
  </si>
  <si>
    <t>Armanda Treimaņa ārsta prakse</t>
  </si>
  <si>
    <t>IU Venēra S.I.</t>
  </si>
  <si>
    <t>Ingas Vēveres ārsta prakse</t>
  </si>
  <si>
    <t>Ināras Stroles ārsta prakse ginekoloģijā</t>
  </si>
  <si>
    <t>Ingas Plužņikovas ārsta prakse</t>
  </si>
  <si>
    <t>Dr. Ieva Ramane</t>
  </si>
  <si>
    <t>Ilonas Krivenčenko ārsta prakse</t>
  </si>
  <si>
    <t>Lapšānes Evitas ārsta prakse</t>
  </si>
  <si>
    <t>Krieviņas Sigitas ārsta prakse ginekoloģijā</t>
  </si>
  <si>
    <t>Citoloģiskie izmeklējumi</t>
  </si>
  <si>
    <t>Jaunliepājas PVAC, PSIA</t>
  </si>
  <si>
    <t>Medicīnas instrumentu sterilizācija</t>
  </si>
  <si>
    <t>Sentor farm aptieka, AS</t>
  </si>
  <si>
    <t>Telpu noma un komunālajie pakalpojumi</t>
  </si>
  <si>
    <t>Medicīniskie pakalpojumi</t>
  </si>
  <si>
    <t>Gjensidige, ADB Latvijas filiāle</t>
  </si>
  <si>
    <t>Immere Raisa</t>
  </si>
  <si>
    <t xml:space="preserve">Telpu noma </t>
  </si>
  <si>
    <t>2.4.3.</t>
  </si>
  <si>
    <t>2.4.4.</t>
  </si>
  <si>
    <t>2.4.5.</t>
  </si>
  <si>
    <t>2.4.6.</t>
  </si>
  <si>
    <t>2.4.7.</t>
  </si>
  <si>
    <t>2.4.8.</t>
  </si>
  <si>
    <t>2.4.9.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</si>
  <si>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</si>
  <si>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</si>
  <si>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</si>
  <si>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</si>
  <si>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</si>
  <si>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</si>
  <si>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</si>
  <si>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</si>
  <si>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</si>
  <si>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</si>
  <si>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</si>
  <si>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</si>
  <si>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</si>
  <si>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</si>
  <si>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</si>
  <si>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</si>
  <si>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</si>
  <si>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</si>
  <si>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</si>
  <si>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</si>
  <si>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</si>
  <si>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</si>
  <si>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</si>
  <si>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</si>
  <si>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</si>
  <si>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</si>
  <si>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</si>
  <si>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</si>
  <si>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</si>
  <si>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</si>
  <si>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</si>
  <si>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</si>
  <si>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</si>
  <si>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</si>
  <si>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</si>
  <si>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</si>
  <si>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</si>
  <si>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</si>
  <si>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</si>
  <si>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</si>
  <si>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</si>
  <si>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</si>
  <si>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</si>
  <si>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</si>
  <si>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</si>
  <si>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</si>
  <si>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</si>
  <si>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</si>
  <si>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</si>
  <si>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</si>
  <si>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</si>
  <si>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</si>
  <si>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</si>
  <si>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</si>
  <si>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</si>
  <si>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</si>
  <si>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</si>
  <si>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</si>
  <si>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</si>
  <si>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</si>
  <si>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</si>
  <si>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</si>
  <si>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</si>
  <si>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Avanss par būvatļauju</t>
  </si>
  <si>
    <t>Atliktā uzņēmumu ienākuma nodokļa saistības</t>
  </si>
  <si>
    <t>Avansa norēķina persona</t>
  </si>
  <si>
    <t>3.3.</t>
  </si>
  <si>
    <t>Nacionālais veselības dienests Kurzemes nodaļa</t>
  </si>
  <si>
    <t>Par stacionārajiem pakalpojumiem</t>
  </si>
  <si>
    <t>Par ambulatorajiem pakalpojumiem</t>
  </si>
  <si>
    <t>Telpu noma</t>
  </si>
  <si>
    <t>2016. gada izpilde</t>
  </si>
  <si>
    <t>2017. gada plāns</t>
  </si>
  <si>
    <t>Izpilde periodā no 2016. gada sākuma līdz ceturkšņa beigām</t>
  </si>
  <si>
    <t>Plāns periodam no 2017. gada sākuma līdz pārskata ceturkšņa beigām</t>
  </si>
  <si>
    <t>Izpilde periodā no 2017. gada sākuma līdz pārskata ceturkšņa beigām</t>
  </si>
  <si>
    <t>Novirze no 2017. gada pārskata perioda plāna, euro</t>
  </si>
  <si>
    <t>Novirze no 2017. gada pārskata perioda plāna, %</t>
  </si>
  <si>
    <t>Izmaiņas, salīdzinot ar 2016. gada attiecīgā perioda izpildi, euro</t>
  </si>
  <si>
    <t>Izmaiņas, salīdzinot ar 2016. gada attiecīgā perioda izpildi, %</t>
  </si>
  <si>
    <t>Novirze no2017. gada pārskata perioda plāna, euro</t>
  </si>
  <si>
    <t>Preses izdevumu abonēšana</t>
  </si>
  <si>
    <t>Lursoft datu bāzes izmantošana</t>
  </si>
  <si>
    <t>Informācija Liepājas uzziņu dienestā</t>
  </si>
  <si>
    <t>4.6.</t>
  </si>
  <si>
    <t>LATMED reģistra lietošana</t>
  </si>
  <si>
    <t>4.7.</t>
  </si>
  <si>
    <t>Maksa par autostāvvietām</t>
  </si>
  <si>
    <t>2.9.</t>
  </si>
  <si>
    <t>2.10.</t>
  </si>
  <si>
    <t>2017. gads % pret  2016. gadu</t>
  </si>
  <si>
    <t>Uzkrājumi atvaļinājumiem</t>
  </si>
  <si>
    <t>Izmaiņas, salīdzinot ar 2016 gada attiecīgā perioda izpildi, %</t>
  </si>
  <si>
    <t>Datorprogrammas</t>
  </si>
  <si>
    <t>Instrumentu mazgāšanas mašīnas</t>
  </si>
  <si>
    <t>USG mazā zonde</t>
  </si>
  <si>
    <t>Fibrogastroskops</t>
  </si>
  <si>
    <t>Ķirurģiskie procedūru ratiņi</t>
  </si>
  <si>
    <t>Pacientu kopšanas gultas, 3 gab.</t>
  </si>
  <si>
    <t>Pacientu skapīši ar ēdināšanas galdiņu, 12 gab.</t>
  </si>
  <si>
    <t>Ratiņkrēsls pacientu pārvadāšanai</t>
  </si>
  <si>
    <t>Ledusskapis nodaļai</t>
  </si>
  <si>
    <t>Portatīvie datori, 3 gab.</t>
  </si>
  <si>
    <t>Stacionārie datori, 6 gab.</t>
  </si>
  <si>
    <t>Multifunkcionālās iekārtas, 3 gab.</t>
  </si>
  <si>
    <t>Monitori, 6 gab.</t>
  </si>
  <si>
    <t>Uz 2016 gada
 beigām</t>
  </si>
  <si>
    <t>2017. gada
 (3 mēn.)</t>
  </si>
  <si>
    <t>2017. gada
 (6 mēn.)</t>
  </si>
  <si>
    <t>2017. gada
 (9 mēn.)</t>
  </si>
  <si>
    <t>2017. gada
 (12 mēn.)</t>
  </si>
  <si>
    <t>Novirze no 2017.gada pārskata perioda plāna, euro</t>
  </si>
  <si>
    <t>Ir bijis lielāks pieprasījums pēc sociālajām gultām, kā plānots.</t>
  </si>
  <si>
    <t>Nebija nepieciešamība pēc plānotajiem izdevumiem</t>
  </si>
  <si>
    <t>2016.gadā Slimnīca izmantoja papildu pakalpojumus grāmatvedības programmas apkalpošanai</t>
  </si>
  <si>
    <t>Vairākiem pamatlīdzekļiem beidzies nolietojuma aprēķina periods</t>
  </si>
  <si>
    <t>No koda 2232 pārcelti līgumdarbu izdevumi</t>
  </si>
  <si>
    <t>Izvērtējot esošo stāvokli, šajā ceturksnī nav bijusi nepieciešamība pēc šādas preces</t>
  </si>
  <si>
    <t>Atkarīgs no pirmreizējo pacientu skaita onkoloģijā, kas veido atkārtotos pacientus</t>
  </si>
  <si>
    <t>Samazinājusies pacientu personīgās naudas plūsma</t>
  </si>
  <si>
    <t>Ir bijis lielāks pieprasījums pēc sociālajām gultām, kā plānots</t>
  </si>
  <si>
    <t>2017.gada pirmajā cetruksnī iegādāti ķīmijterapijas līdzekļi</t>
  </si>
  <si>
    <t xml:space="preserve">Plānots pēc iepriekšējā gada, bet pārskata ceturksnī nav bijusi nepieciešama mazvērtīgā inventāra norakstīšana </t>
  </si>
  <si>
    <t xml:space="preserve"> Pārskata ceturksnī nav bijusi nepieciešama mazvērtīgā inventāra norakstīšana </t>
  </si>
  <si>
    <t>Nav bijis nepieciešamības pēc plānotajiem izdevumiem, jo tika iegādāta datortehnika ar jau iekļautām datorprogrammām</t>
  </si>
  <si>
    <t>Programmatūras izmaksu izpilde netika veikta sakarā ar datortehnikas iegādi, kas jau bija aprīkota ar nepieciešamo programmu nodrošinājumu</t>
  </si>
  <si>
    <t>Izrakstits mazāk pacientu, kā plānots</t>
  </si>
  <si>
    <t>Mainīti apmaksas nosacījumi- nepastāv fiksētā apmaksa</t>
  </si>
  <si>
    <t>Pieaudzis ambulatoro pakalpojumu apmaksas tarifs</t>
  </si>
  <si>
    <t>Plānots pēc iepriekšējā perioda. Manipulāciju faktiskais skaits pieaudzis.</t>
  </si>
  <si>
    <t xml:space="preserve"> Manipulāciju faktiskais skaits pieaudzis.</t>
  </si>
  <si>
    <t>Atkarīgs no konkrētas pacienta diagnozes</t>
  </si>
  <si>
    <t>Bijuši vairāk rīcībspēju izvērtēšanas komisijas atzinumi, pēc tiesas pierasījumiem</t>
  </si>
  <si>
    <t xml:space="preserve">Ietver medicīnisko pētījumu apmaksu. </t>
  </si>
  <si>
    <t>Neizpilde radusies ārstu pagaidu prombūtnes laikā.</t>
  </si>
  <si>
    <t>Īslaicīgs pieprasījuma samazinājums</t>
  </si>
  <si>
    <t>Pieaudzis apmeklēto sanāksmju un semināru skaits</t>
  </si>
  <si>
    <t>Pieaudzis sociālo pacientu skaits</t>
  </si>
  <si>
    <t>Stājās spēkā Liepājas pilsētas saistošie noteikumi par atkritumu apsaimniekošanu</t>
  </si>
  <si>
    <t>Pozīcijai  mainīts sadalījums</t>
  </si>
  <si>
    <t>Publiskā iepirkuma rezultātā noslēgts līgums par juridiskajiem pakalpojumiem.</t>
  </si>
  <si>
    <t>Uz laiku pārtrauktas līguma attiecības</t>
  </si>
  <si>
    <t>Plānots pēc iepriekšējā perioda. Pieaudzis sanaksmju un semināru apmeklējumu skaits Rīgā.</t>
  </si>
  <si>
    <t>Atkarīga no pacientu konkrētās diagnozes un pacientiem nepieciešamajiem medikamentiem</t>
  </si>
  <si>
    <t>Atkarīga no pacientu diagnozes un ārstēšanai nepieciešamajiem medikamentiem</t>
  </si>
  <si>
    <t xml:space="preserve"> Slimnīcā ārstējas psihiski slimi pacienti, kuri regulāri bojā mīksto inventāru</t>
  </si>
  <si>
    <t>Nepieciešamie izdevumi pārcelti uz nākamo periodu</t>
  </si>
  <si>
    <t>2017.gada pārskata perioda nepieciešamie izdevumi pārcelti uz nākamo periodu</t>
  </si>
  <si>
    <t>Slimnīcā ārstējas psihiski slimi pacienti, kuri regulāri bojā mīksto inventāru</t>
  </si>
  <si>
    <t>Ietver medicīnisko pētījumu apmaksu, kas atkarīga no pētījumu pasūtītājiem</t>
  </si>
  <si>
    <t>Palielināta minimālā alga</t>
  </si>
  <si>
    <t>Plānotie pamatlīdzekļi tiks iegādāti turpmākajos periodos</t>
  </si>
  <si>
    <t>2017.gada 1.ceturkšņa lānotie pamatlīdzekļi tiks iegādāti turpmākajos periodos</t>
  </si>
  <si>
    <t>Plānotie līdzekļi tiks iegādāti turpmākajos periodos</t>
  </si>
  <si>
    <t>2017.gadā plānoti lielāki izdevumi</t>
  </si>
  <si>
    <t>Izmaksāti neplānoti ikgadējie apmaksātie atvaļinājumi</t>
  </si>
  <si>
    <t>2017.gadā ārstiem (psihiatriem)  pieaugusi samaksa par papildu darbu</t>
  </si>
  <si>
    <t>Gada ietvaros starpība izlīdzināsies</t>
  </si>
  <si>
    <t>Veikti vairāk braucinu uz Rigu (sanāksmes, semināri)</t>
  </si>
  <si>
    <t>Atkarīgs no konkrētas pacienta diagnozes un nepieciešamajām precēm</t>
  </si>
  <si>
    <t>Plānots pēc iepriekšējā gada.Atkarīgs no konkrētas pacienta diagnozes un nepieciešamajām precēm</t>
  </si>
  <si>
    <t>2017.gada pārskata periodā ir bijuši vairāk pacientu Onkoloģiskās klīnikas dienas stacionārā, kuri izmantojuši ēdināšanas iespējas klīnikā</t>
  </si>
  <si>
    <t>Līzinga atlikusī vērtība samazinās</t>
  </si>
  <si>
    <t>Neizpilde ārstu pagaidu prombūtnes laikā, gada ietvaros izlīdzināsies</t>
  </si>
  <si>
    <t>monitoru izmaksas bija mazākas kā plānotas</t>
  </si>
  <si>
    <t>Periods no 2016. gada sākuma līdz pārskata ceturkšņa beigām, EUR</t>
  </si>
  <si>
    <t>Periods no 2017. gada sākuma līdz pārskata ceturkšņa beigām, EUR</t>
  </si>
  <si>
    <t>2017. gada sešos mēnešos miruši vairāk darbinieku  pirmās pakāpes radinieku nekā bija plānots, kā arī miris  viens darbinieks, līdz ar ko  izmaksātā apbedīšanas pabalstu summa pārsniedz plānoto.</t>
  </si>
  <si>
    <t>Pieaugums šajā piemaksu pozīcijā  attiecībā pret iepriekšējā (2016. ) gada sešiem  mēnešiem pamatojams ar to, ka, pieaugot darbinieku  mēnešalgai, pieaug arī piemaksas par darbu īpašos apstākļos apjoms.</t>
  </si>
  <si>
    <t>2017.gada sešos  mēnešos bija vairāk nozīmīgās dzīves jubilejās godināmo VSIA ''Piejūras slimnīca'' darbinieku nekā šajā pašā laika periodā 2016.gadā.</t>
  </si>
  <si>
    <t>A.G.A., SIA</t>
  </si>
  <si>
    <t>A.Medical, SIA</t>
  </si>
  <si>
    <t>Akmela, SIA</t>
  </si>
  <si>
    <t>Elektropreces</t>
  </si>
  <si>
    <t>Arkolat, SIA</t>
  </si>
  <si>
    <t>Baltijas apdrošināšanas nams, AAS</t>
  </si>
  <si>
    <t>Apdrošināšana</t>
  </si>
  <si>
    <t>Baltijas elektro sabiedrība, SIA</t>
  </si>
  <si>
    <t>Chemi pharm goup, SIA</t>
  </si>
  <si>
    <t>Daina 1, SIA</t>
  </si>
  <si>
    <t>Depo DIY, SIA</t>
  </si>
  <si>
    <t>Drošības birojs, SIA</t>
  </si>
  <si>
    <t>Tehniķa pakalpojumi</t>
  </si>
  <si>
    <t>Farma Balt aptieka, SIA</t>
  </si>
  <si>
    <t>Farmeko, SIA</t>
  </si>
  <si>
    <t>Grindeks, AS</t>
  </si>
  <si>
    <t>Grobiņas ziedi, SIA</t>
  </si>
  <si>
    <t>Ziedi</t>
  </si>
  <si>
    <t>I.Žarikova ārsta prakse, SIA</t>
  </si>
  <si>
    <t>Par elektroencefalogrammas veikšanu</t>
  </si>
  <si>
    <t>IB Serviss, SIA</t>
  </si>
  <si>
    <t>Jelgavfarm, SIA</t>
  </si>
  <si>
    <t>Kurzemes vārds, SIA</t>
  </si>
  <si>
    <t>Sludinājums</t>
  </si>
  <si>
    <t>Liepājas reģionālā slimnīca, SIA</t>
  </si>
  <si>
    <t>Medicīnas pakalpojums</t>
  </si>
  <si>
    <t>Liepājas uzziņu dienests, SIA</t>
  </si>
  <si>
    <t>Informācija datu bāzē</t>
  </si>
  <si>
    <t>M&amp;R Goup, SIA</t>
  </si>
  <si>
    <t>Rentgena izmeklējumu apraksts</t>
  </si>
  <si>
    <t>Montas Vasiles LOR prakse, SIA</t>
  </si>
  <si>
    <t>Medicīnas gāzu balonu noma</t>
  </si>
  <si>
    <t>Prodlex, SIA</t>
  </si>
  <si>
    <t>Profiks Clean, SIA</t>
  </si>
  <si>
    <t>Revor, SIA</t>
  </si>
  <si>
    <t>2.4.73.</t>
  </si>
  <si>
    <t>Statums, SIA</t>
  </si>
  <si>
    <t>2.4.74.</t>
  </si>
  <si>
    <t>Stīpnieki, SIA</t>
  </si>
  <si>
    <t>2.4.75.</t>
  </si>
  <si>
    <t>Terentjevs Viktors</t>
  </si>
  <si>
    <t>Semināra rīkošana</t>
  </si>
  <si>
    <t>2.4.76.</t>
  </si>
  <si>
    <t>Zvērināta advokāte Gunta Gulbe</t>
  </si>
  <si>
    <t>Jurista pakalpojumi</t>
  </si>
  <si>
    <t>4.8.</t>
  </si>
  <si>
    <t>Datorprogrammu uzturēšana</t>
  </si>
  <si>
    <t>Gultu dienu skaits dienas stac.</t>
  </si>
  <si>
    <t>Plānots pēc iepriekšējā perioda. Izrakstits mazāk pacientu, kā plānots</t>
  </si>
  <si>
    <t xml:space="preserve">Mazāks pacientu skaits par plānoto. </t>
  </si>
  <si>
    <t>Pirmajā ceturksnī iegādāti ķīmijterapijas līdzekļi. Atkarīgs no pacienta diagnozes.</t>
  </si>
  <si>
    <t>Ietver medicīnisko pētījumu apmaksu, kas atkarīga no pētījumu pasūtījumiem</t>
  </si>
  <si>
    <t>Notikušas vairākas izmaiņas atvaļinājumu grafikos, kā rezultātā aprēķināta  lielāka atvaļinājumu naudu summa</t>
  </si>
  <si>
    <t>Pieaugums   2017.gadā (atbilstoši  VSIA ''Piejūras slimnīca'' valdes lēmumam) darbiniekiem palielinātas mēnešalgas</t>
  </si>
  <si>
    <t>Pieaugot darbinieku  mēnešalgai, pieaug arī piemaksas par darbu nakts laikā.</t>
  </si>
  <si>
    <t xml:space="preserve">Pozīcija ietver tiesu psihiatrijas ekspertīzes, kas  atkarīgas no tiesas pieprasījuma konkrētā mēnesī veikt  šādas ekspertīzes. </t>
  </si>
  <si>
    <t>Pieaudzis veicamo tiesu psihiatrijas ekspertīžu skaits un līdz ar to arī samaksa psihiatriem par šo papildu darbu, kā arī ir  pieaudzis samaksas apjpms par papildu darbu (vakanta amata pienākumu pildīšanu)</t>
  </si>
  <si>
    <t>2017.gadā pieaugušas mēnešalgas, kā arī  ar katru gadu pieaug to darbinieku skaits, kuriem darba stāžs sasniedz piemaksas saņemšanai noteiktos 10 darba gadus.</t>
  </si>
  <si>
    <t>Pieaugot darbinieku  darba samaksai, pieaug arī aprēķinātās valsts sociālās apdrošināšanas obligātās iemaksas.</t>
  </si>
  <si>
    <t>Slimojis mazāks skaits darbinieku nekā šajā pašā periodā 2016.gadā, kā arī darbiniekiem nav izmaksāti citi sociāla rakstura pabalsti.</t>
  </si>
  <si>
    <t>Pieaugot darbinieku  mēnešalgai, pieaug arī aprēķinātā samaksa par darbnespējas laiku. Samaksas apmērs atkarīgs no tā, kuras darbinieku grupas darbinieki vairāk attiecīgajā periodā slimojuši (piemēram, ārsti vai sanitāri)</t>
  </si>
  <si>
    <t>Miruši vairāk darbinieku  pirmās pakāpes radinieku nekā bija plānots, kā arī miris  viens darbinieks, līdz ar ko  izmaksātā apbedīšanas pabalstu summa pārsniedz plānoto.</t>
  </si>
  <si>
    <t>Ilgstoši saglabājās auksti laika apstākļi</t>
  </si>
  <si>
    <t>Pastiprināti tiek šķiroti atkritumi.</t>
  </si>
  <si>
    <t>Bija nepieciešami veikt remontdarbus ārsniecība korpusa dažās telpās, sakarā ar to fiziski slikto stāvokli.</t>
  </si>
  <si>
    <t>Neizpilde pārskata gada laikā izlīdzināsies.</t>
  </si>
  <si>
    <t>Novirze turpmākajos mēnešos izlīdzināsies</t>
  </si>
  <si>
    <t>2017.gada izpilde atbilst plānam. 2017.gadā savādāka plāna pārdale.</t>
  </si>
  <si>
    <t xml:space="preserve">2016.gadā atšķirīga izmaksu sadale pa periodiem </t>
  </si>
  <si>
    <t>Plānots pēc iepriekšējā perioda. Mainīti apmaksas nosacījumi- nepastāv fiksētā apmaksa.</t>
  </si>
  <si>
    <t>Periodā mazāka pacientu aprite, kā plānots</t>
  </si>
  <si>
    <t>Lielāka pacientu aprite salīodzinājum'ar iepriekšējo gadu.</t>
  </si>
  <si>
    <t>Algas palielinājuma summa mazāka 2017.gadā.</t>
  </si>
  <si>
    <t>Madikamentu iegādi nosaka pacienta ārstēšanai nepieciešamie līdzekļi</t>
  </si>
  <si>
    <t xml:space="preserve">Labiekārtošanas projekts tiks īstenots turpmākajos mēnešos. </t>
  </si>
  <si>
    <t>Pacientu plūsma ir atkarīga no pacientu psihiatriskā stāvokļa periodā.</t>
  </si>
  <si>
    <t xml:space="preserve">Nav bijusi iepriekšēja pieredze šīs pozīcija plānošānā. </t>
  </si>
  <si>
    <t>Stacionārie izdevumi 2017.gadā palielinājušies</t>
  </si>
  <si>
    <t>2016.gadā plāns veidots savādāk</t>
  </si>
  <si>
    <t>Pozīcija atkarīga no pacientu plūsmas un pacientiem  nepieciešamās manipulācijas</t>
  </si>
  <si>
    <t>2016.gadā neprecīzi veidots plāns</t>
  </si>
  <si>
    <t>2017.gadā nepiecišams atjaunot datortehniku</t>
  </si>
  <si>
    <t>Nav bijusi iespēja veikt labiekārtošanas darbu Slimnīcas teritorijā</t>
  </si>
  <si>
    <t>Nav bijus iespēja iegādaties jaunas iekārtas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</si>
</sst>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 #,##0.00_-;_-* &quot;-&quot;??_-;_-@_-"/>
    <numFmt numFmtId="165" formatCode="0.0%"/>
    <numFmt numFmtId="166" formatCode="000\ 000"/>
    <numFmt numFmtId="167" formatCode="_-* #,##0_-;\-* #,##0_-;_-* &quot;-&quot;??_-;_-@_-"/>
    <numFmt numFmtId="168" formatCode="#,##0.0"/>
    <numFmt numFmtId="169" formatCode="0.0"/>
    <numFmt numFmtId="170" formatCode="#0.00"/>
    <numFmt numFmtId="171" formatCode="#,##0.00;[Red]#,##0.00"/>
    <numFmt numFmtId="172" formatCode="#0"/>
  </numFmts>
  <fonts count="42"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sz val="8"/>
      <name val="Calibri"/>
      <family val="2"/>
      <charset val="186"/>
      <scheme val="minor"/>
    </font>
    <font>
      <b/>
      <sz val="8"/>
      <name val="Calibri"/>
      <family val="2"/>
      <charset val="186"/>
      <scheme val="minor"/>
    </font>
    <font>
      <b/>
      <sz val="8"/>
      <color indexed="9"/>
      <name val="Calibri"/>
      <family val="2"/>
      <charset val="186"/>
      <scheme val="minor"/>
    </font>
    <font>
      <b/>
      <i/>
      <sz val="8"/>
      <name val="Calibri"/>
      <family val="2"/>
      <charset val="186"/>
      <scheme val="minor"/>
    </font>
    <font>
      <b/>
      <u/>
      <sz val="8"/>
      <name val="Calibri"/>
      <family val="2"/>
      <charset val="186"/>
      <scheme val="minor"/>
    </font>
    <font>
      <b/>
      <sz val="8"/>
      <color theme="1"/>
      <name val="Calibri"/>
      <family val="2"/>
      <charset val="186"/>
      <scheme val="minor"/>
    </font>
    <font>
      <b/>
      <sz val="8"/>
      <name val="Calibri"/>
      <family val="2"/>
      <charset val="186"/>
    </font>
    <font>
      <sz val="8"/>
      <name val="Calibri"/>
      <family val="2"/>
      <charset val="186"/>
    </font>
    <font>
      <i/>
      <sz val="8"/>
      <name val="Calibri"/>
      <family val="2"/>
      <charset val="186"/>
      <scheme val="minor"/>
    </font>
    <font>
      <i/>
      <sz val="10"/>
      <name val="Arial"/>
      <family val="2"/>
      <charset val="186"/>
    </font>
    <font>
      <vertAlign val="superscript"/>
      <sz val="8"/>
      <name val="Calibri"/>
      <family val="2"/>
      <charset val="186"/>
    </font>
    <font>
      <vertAlign val="superscript"/>
      <sz val="8"/>
      <name val="Calibri"/>
      <family val="2"/>
      <charset val="186"/>
      <scheme val="minor"/>
    </font>
    <font>
      <b/>
      <vertAlign val="superscript"/>
      <sz val="8"/>
      <name val="Calibri"/>
      <family val="2"/>
      <charset val="186"/>
      <scheme val="minor"/>
    </font>
    <font>
      <b/>
      <u/>
      <sz val="8"/>
      <name val="Calibri"/>
      <family val="2"/>
      <charset val="186"/>
    </font>
    <font>
      <i/>
      <sz val="8"/>
      <name val="Calibri"/>
      <family val="2"/>
      <charset val="186"/>
    </font>
    <font>
      <b/>
      <sz val="10"/>
      <color rgb="FF414142"/>
      <name val="Arial"/>
      <family val="2"/>
      <charset val="186"/>
    </font>
    <font>
      <sz val="14"/>
      <name val="Calibri"/>
      <family val="2"/>
      <charset val="186"/>
      <scheme val="minor"/>
    </font>
    <font>
      <sz val="8"/>
      <name val="Arial"/>
      <family val="2"/>
      <charset val="186"/>
    </font>
    <font>
      <b/>
      <sz val="8"/>
      <name val="Arial"/>
      <family val="2"/>
      <charset val="186"/>
    </font>
    <font>
      <vertAlign val="superscript"/>
      <sz val="8"/>
      <name val="Arial"/>
      <family val="2"/>
      <charset val="186"/>
    </font>
    <font>
      <b/>
      <i/>
      <sz val="10"/>
      <name val="Arial"/>
      <family val="2"/>
      <charset val="186"/>
    </font>
    <font>
      <sz val="8"/>
      <color indexed="8"/>
      <name val="Calibri"/>
      <family val="2"/>
      <charset val="186"/>
      <scheme val="minor"/>
    </font>
    <font>
      <b/>
      <sz val="8"/>
      <color indexed="8"/>
      <name val="Calibri"/>
      <family val="2"/>
      <charset val="186"/>
      <scheme val="minor"/>
    </font>
    <font>
      <sz val="9"/>
      <name val="Arial"/>
      <family val="2"/>
      <charset val="186"/>
    </font>
    <font>
      <sz val="8"/>
      <color rgb="FFFF0000"/>
      <name val="Calibri"/>
      <family val="2"/>
      <charset val="186"/>
      <scheme val="minor"/>
    </font>
    <font>
      <b/>
      <sz val="10"/>
      <name val="Arial"/>
      <family val="2"/>
      <charset val="186"/>
    </font>
    <font>
      <sz val="11"/>
      <color theme="1"/>
      <name val="Calibri"/>
      <family val="2"/>
      <scheme val="minor"/>
    </font>
    <font>
      <b/>
      <sz val="8"/>
      <color rgb="FFFF0000"/>
      <name val="Calibri"/>
      <family val="2"/>
      <charset val="186"/>
      <scheme val="minor"/>
    </font>
    <font>
      <sz val="7"/>
      <name val="Calibri"/>
      <family val="2"/>
      <charset val="186"/>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34998626667073579"/>
        <bgColor indexed="64"/>
      </patternFill>
    </fill>
    <fill>
      <patternFill patternType="solid">
        <fgColor them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rgb="FF414142"/>
      </left>
      <right style="thin">
        <color rgb="FF414142"/>
      </right>
      <top style="thin">
        <color rgb="FF414142"/>
      </top>
      <bottom style="thin">
        <color rgb="FF414142"/>
      </bottom>
      <diagonal/>
    </border>
    <border>
      <left style="thin">
        <color rgb="FF414142"/>
      </left>
      <right style="thin">
        <color rgb="FF414142"/>
      </right>
      <top style="thin">
        <color rgb="FF414142"/>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thin">
        <color indexed="64"/>
      </top>
      <bottom style="thin">
        <color indexed="64"/>
      </bottom>
      <diagonal/>
    </border>
  </borders>
  <cellStyleXfs count="99">
    <xf numFmtId="0" fontId="0" fillId="0" borderId="0"/>
    <xf numFmtId="0" fontId="12" fillId="0" borderId="0"/>
    <xf numFmtId="0" fontId="12" fillId="0" borderId="0"/>
    <xf numFmtId="0" fontId="11" fillId="0" borderId="0"/>
    <xf numFmtId="0" fontId="10" fillId="0" borderId="0"/>
    <xf numFmtId="0" fontId="12" fillId="0" borderId="0"/>
    <xf numFmtId="0" fontId="12" fillId="0" borderId="0"/>
    <xf numFmtId="0" fontId="9" fillId="0" borderId="0"/>
    <xf numFmtId="0" fontId="8" fillId="0" borderId="0"/>
    <xf numFmtId="164"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9" fontId="3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602">
    <xf numFmtId="0" fontId="0" fillId="0" borderId="0" xfId="0"/>
    <xf numFmtId="3" fontId="13" fillId="0" borderId="0" xfId="0" applyNumberFormat="1" applyFont="1" applyBorder="1" applyAlignment="1" applyProtection="1">
      <alignment vertical="center"/>
    </xf>
    <xf numFmtId="3" fontId="14" fillId="0" borderId="0" xfId="0" applyNumberFormat="1" applyFont="1" applyBorder="1" applyAlignment="1" applyProtection="1">
      <alignment vertical="center"/>
    </xf>
    <xf numFmtId="3" fontId="13" fillId="0" borderId="0" xfId="0" applyNumberFormat="1" applyFont="1" applyFill="1" applyBorder="1" applyAlignment="1" applyProtection="1">
      <alignment vertical="center"/>
    </xf>
    <xf numFmtId="3" fontId="15" fillId="0" borderId="0" xfId="0" applyNumberFormat="1" applyFont="1" applyBorder="1" applyAlignment="1" applyProtection="1">
      <alignment vertical="center"/>
    </xf>
    <xf numFmtId="3" fontId="14" fillId="0" borderId="0" xfId="0" applyNumberFormat="1" applyFont="1" applyFill="1" applyBorder="1" applyAlignment="1" applyProtection="1">
      <alignment vertical="center"/>
    </xf>
    <xf numFmtId="3" fontId="16" fillId="0" borderId="0" xfId="0" applyNumberFormat="1" applyFont="1" applyFill="1" applyBorder="1" applyAlignment="1" applyProtection="1">
      <alignment vertical="center"/>
    </xf>
    <xf numFmtId="3" fontId="16" fillId="0" borderId="0" xfId="0" applyNumberFormat="1" applyFont="1" applyBorder="1" applyAlignment="1" applyProtection="1">
      <alignment vertical="center"/>
    </xf>
    <xf numFmtId="3" fontId="13" fillId="0" borderId="0"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center"/>
    </xf>
    <xf numFmtId="3" fontId="13" fillId="0" borderId="1" xfId="0" applyNumberFormat="1" applyFont="1" applyFill="1" applyBorder="1" applyAlignment="1" applyProtection="1">
      <alignment horizontal="center" vertical="center" wrapText="1"/>
    </xf>
    <xf numFmtId="3" fontId="14" fillId="2" borderId="1" xfId="0" applyNumberFormat="1" applyFont="1" applyFill="1" applyBorder="1" applyAlignment="1" applyProtection="1">
      <alignment horizontal="center" vertical="center" wrapText="1"/>
    </xf>
    <xf numFmtId="49" fontId="14" fillId="2" borderId="1" xfId="0" applyNumberFormat="1" applyFont="1" applyFill="1" applyBorder="1" applyAlignment="1" applyProtection="1">
      <alignment horizontal="center" vertical="center"/>
    </xf>
    <xf numFmtId="3" fontId="14" fillId="2" borderId="1" xfId="0" applyNumberFormat="1" applyFont="1" applyFill="1" applyBorder="1" applyAlignment="1" applyProtection="1">
      <alignment horizontal="left" vertical="center" wrapText="1"/>
    </xf>
    <xf numFmtId="49" fontId="13" fillId="3" borderId="1" xfId="0" applyNumberFormat="1" applyFont="1" applyFill="1" applyBorder="1" applyAlignment="1" applyProtection="1">
      <alignment horizontal="center" vertical="center"/>
    </xf>
    <xf numFmtId="3" fontId="13" fillId="3" borderId="1" xfId="0" applyNumberFormat="1" applyFont="1" applyFill="1" applyBorder="1" applyAlignment="1" applyProtection="1">
      <alignment horizontal="left" vertical="center" wrapText="1"/>
    </xf>
    <xf numFmtId="3" fontId="14" fillId="2" borderId="1" xfId="0" applyNumberFormat="1" applyFont="1" applyFill="1" applyBorder="1" applyAlignment="1" applyProtection="1">
      <alignment horizontal="right" vertical="center"/>
      <protection locked="0"/>
    </xf>
    <xf numFmtId="3" fontId="13" fillId="0" borderId="1" xfId="0" applyNumberFormat="1" applyFont="1" applyFill="1" applyBorder="1" applyAlignment="1" applyProtection="1">
      <alignment horizontal="left" vertical="center" wrapText="1"/>
    </xf>
    <xf numFmtId="49" fontId="14" fillId="3" borderId="1" xfId="0" applyNumberFormat="1" applyFont="1" applyFill="1" applyBorder="1" applyAlignment="1" applyProtection="1">
      <alignment horizontal="center" vertical="center"/>
    </xf>
    <xf numFmtId="3" fontId="14" fillId="3" borderId="1" xfId="0" applyNumberFormat="1" applyFont="1" applyFill="1" applyBorder="1" applyAlignment="1" applyProtection="1">
      <alignment horizontal="left" vertical="center" wrapText="1"/>
    </xf>
    <xf numFmtId="3" fontId="14" fillId="3" borderId="1" xfId="1" applyNumberFormat="1" applyFont="1" applyFill="1" applyBorder="1" applyAlignment="1" applyProtection="1">
      <alignment horizontal="left" vertical="center" wrapText="1"/>
    </xf>
    <xf numFmtId="3" fontId="14" fillId="0" borderId="1" xfId="1" applyNumberFormat="1" applyFont="1" applyFill="1" applyBorder="1" applyAlignment="1" applyProtection="1">
      <alignment horizontal="left" vertical="center" wrapText="1"/>
    </xf>
    <xf numFmtId="3" fontId="15" fillId="0" borderId="0" xfId="0" applyNumberFormat="1" applyFont="1" applyFill="1" applyBorder="1" applyAlignment="1" applyProtection="1">
      <alignment vertical="center"/>
    </xf>
    <xf numFmtId="0" fontId="14" fillId="2" borderId="1" xfId="0" applyNumberFormat="1" applyFont="1" applyFill="1" applyBorder="1" applyAlignment="1" applyProtection="1">
      <alignment horizontal="center" vertical="center"/>
    </xf>
    <xf numFmtId="0" fontId="14" fillId="2" borderId="1" xfId="0" applyFont="1" applyFill="1" applyBorder="1" applyAlignment="1" applyProtection="1">
      <alignment vertical="center" wrapText="1"/>
    </xf>
    <xf numFmtId="0" fontId="13" fillId="3" borderId="1" xfId="0" applyNumberFormat="1" applyFont="1" applyFill="1" applyBorder="1" applyAlignment="1" applyProtection="1">
      <alignment horizontal="center" vertical="center"/>
    </xf>
    <xf numFmtId="0" fontId="13" fillId="3" borderId="1" xfId="0" applyFont="1" applyFill="1" applyBorder="1" applyAlignment="1" applyProtection="1">
      <alignment vertical="center" wrapText="1"/>
    </xf>
    <xf numFmtId="0" fontId="14" fillId="2" borderId="1" xfId="0" applyFont="1" applyFill="1" applyBorder="1" applyAlignment="1" applyProtection="1">
      <alignment horizontal="left" vertical="center" wrapText="1"/>
    </xf>
    <xf numFmtId="0" fontId="13" fillId="3" borderId="1" xfId="0" applyFont="1" applyFill="1" applyBorder="1" applyAlignment="1" applyProtection="1">
      <alignment horizontal="left" vertical="center" wrapText="1"/>
    </xf>
    <xf numFmtId="0" fontId="14" fillId="3" borderId="1" xfId="0" applyNumberFormat="1" applyFont="1" applyFill="1" applyBorder="1" applyAlignment="1" applyProtection="1">
      <alignment horizontal="center" vertical="center"/>
    </xf>
    <xf numFmtId="0" fontId="14" fillId="3" borderId="1" xfId="0" applyFont="1" applyFill="1" applyBorder="1" applyAlignment="1" applyProtection="1">
      <alignment horizontal="left" vertical="center" wrapText="1"/>
    </xf>
    <xf numFmtId="0" fontId="14" fillId="3" borderId="1" xfId="0" applyFont="1" applyFill="1" applyBorder="1" applyAlignment="1" applyProtection="1">
      <alignment horizontal="left" vertical="center"/>
    </xf>
    <xf numFmtId="0" fontId="13" fillId="2" borderId="1" xfId="0" applyNumberFormat="1" applyFont="1" applyFill="1" applyBorder="1" applyAlignment="1" applyProtection="1">
      <alignment horizontal="center" vertical="center"/>
    </xf>
    <xf numFmtId="0" fontId="13" fillId="2" borderId="1" xfId="0" applyFont="1" applyFill="1" applyBorder="1" applyAlignment="1" applyProtection="1">
      <alignment horizontal="left" vertical="center" wrapText="1"/>
    </xf>
    <xf numFmtId="0" fontId="13" fillId="3" borderId="1" xfId="0" applyFont="1" applyFill="1" applyBorder="1" applyAlignment="1" applyProtection="1">
      <alignment horizontal="left" vertical="center"/>
    </xf>
    <xf numFmtId="0" fontId="16" fillId="2" borderId="1" xfId="0" applyNumberFormat="1" applyFont="1" applyFill="1" applyBorder="1" applyAlignment="1" applyProtection="1">
      <alignment horizontal="center" vertical="center"/>
    </xf>
    <xf numFmtId="0" fontId="14" fillId="2" borderId="1" xfId="0" applyFont="1" applyFill="1" applyBorder="1" applyAlignment="1" applyProtection="1">
      <alignment horizontal="left" vertical="center"/>
    </xf>
    <xf numFmtId="0" fontId="13" fillId="0" borderId="1" xfId="0" applyFont="1" applyFill="1" applyBorder="1" applyAlignment="1" applyProtection="1">
      <alignment horizontal="left" vertical="center" wrapText="1"/>
    </xf>
    <xf numFmtId="0" fontId="16" fillId="2" borderId="1" xfId="2" applyNumberFormat="1" applyFont="1" applyFill="1" applyBorder="1" applyAlignment="1" applyProtection="1">
      <alignment horizontal="center" vertical="center"/>
    </xf>
    <xf numFmtId="0" fontId="14" fillId="2" borderId="1" xfId="2" applyFont="1" applyFill="1" applyBorder="1" applyAlignment="1" applyProtection="1">
      <alignment horizontal="left" vertical="center"/>
    </xf>
    <xf numFmtId="0" fontId="14" fillId="0" borderId="1" xfId="0" applyFont="1" applyFill="1" applyBorder="1" applyAlignment="1" applyProtection="1">
      <alignment horizontal="left" vertical="center" wrapText="1"/>
    </xf>
    <xf numFmtId="0" fontId="14" fillId="2" borderId="1" xfId="0" applyNumberFormat="1" applyFont="1" applyFill="1" applyBorder="1" applyAlignment="1" applyProtection="1">
      <alignment horizontal="center" vertical="center" wrapText="1"/>
    </xf>
    <xf numFmtId="0" fontId="13" fillId="3" borderId="1" xfId="0" applyNumberFormat="1" applyFont="1" applyFill="1" applyBorder="1" applyAlignment="1" applyProtection="1">
      <alignment horizontal="center" vertical="center" wrapText="1"/>
    </xf>
    <xf numFmtId="0" fontId="13" fillId="3" borderId="1" xfId="0" applyFont="1" applyFill="1" applyBorder="1" applyAlignment="1" applyProtection="1">
      <alignment vertical="center"/>
    </xf>
    <xf numFmtId="3" fontId="13" fillId="0" borderId="0" xfId="4" applyNumberFormat="1" applyFont="1" applyBorder="1" applyAlignment="1" applyProtection="1">
      <alignment vertical="center"/>
    </xf>
    <xf numFmtId="0" fontId="13" fillId="2" borderId="1" xfId="1" applyNumberFormat="1" applyFont="1" applyFill="1" applyBorder="1" applyAlignment="1" applyProtection="1">
      <alignment horizontal="center" vertical="center"/>
    </xf>
    <xf numFmtId="3" fontId="17" fillId="2" borderId="1" xfId="0" applyNumberFormat="1" applyFont="1" applyFill="1" applyBorder="1" applyAlignment="1" applyProtection="1">
      <alignment horizontal="left" vertical="center" wrapText="1"/>
    </xf>
    <xf numFmtId="0" fontId="13" fillId="3" borderId="1" xfId="1" applyNumberFormat="1" applyFont="1" applyFill="1" applyBorder="1" applyAlignment="1" applyProtection="1">
      <alignment horizontal="center" vertical="center"/>
    </xf>
    <xf numFmtId="3" fontId="13" fillId="0" borderId="0" xfId="0" applyNumberFormat="1" applyFont="1" applyBorder="1" applyAlignment="1" applyProtection="1">
      <alignment horizontal="center" vertical="center"/>
    </xf>
    <xf numFmtId="49" fontId="14" fillId="2" borderId="1" xfId="1" applyNumberFormat="1" applyFont="1" applyFill="1" applyBorder="1" applyAlignment="1" applyProtection="1">
      <alignment horizontal="center" vertical="center"/>
    </xf>
    <xf numFmtId="49" fontId="13" fillId="3" borderId="1" xfId="1" applyNumberFormat="1" applyFont="1" applyFill="1" applyBorder="1" applyAlignment="1" applyProtection="1">
      <alignment horizontal="center" vertical="center"/>
    </xf>
    <xf numFmtId="3" fontId="13" fillId="0" borderId="1" xfId="0" applyNumberFormat="1" applyFont="1" applyFill="1" applyBorder="1" applyAlignment="1" applyProtection="1">
      <alignment vertical="center"/>
    </xf>
    <xf numFmtId="3" fontId="13" fillId="0" borderId="1" xfId="0" applyNumberFormat="1" applyFont="1" applyFill="1" applyBorder="1" applyAlignment="1" applyProtection="1">
      <alignment vertical="center" wrapText="1"/>
    </xf>
    <xf numFmtId="0" fontId="14" fillId="0" borderId="1" xfId="0" applyNumberFormat="1" applyFont="1" applyFill="1" applyBorder="1" applyAlignment="1" applyProtection="1">
      <alignment horizontal="center" vertical="center"/>
    </xf>
    <xf numFmtId="3" fontId="14" fillId="0" borderId="1" xfId="0" applyNumberFormat="1" applyFont="1" applyFill="1" applyBorder="1" applyAlignment="1" applyProtection="1">
      <alignment horizontal="left" vertical="center" wrapText="1"/>
    </xf>
    <xf numFmtId="3" fontId="13" fillId="3" borderId="1" xfId="1" applyNumberFormat="1" applyFont="1" applyFill="1" applyBorder="1" applyAlignment="1">
      <alignment horizontal="center" vertical="center" wrapText="1"/>
    </xf>
    <xf numFmtId="0" fontId="14" fillId="2" borderId="1" xfId="6" applyFont="1" applyFill="1" applyBorder="1" applyAlignment="1">
      <alignment horizontal="left" vertical="center" wrapText="1"/>
    </xf>
    <xf numFmtId="0" fontId="13" fillId="3" borderId="1" xfId="6" applyFont="1" applyFill="1" applyBorder="1" applyAlignment="1">
      <alignment horizontal="left" vertical="center" wrapText="1"/>
    </xf>
    <xf numFmtId="0" fontId="14" fillId="2" borderId="1" xfId="6" applyFont="1" applyFill="1" applyBorder="1" applyAlignment="1">
      <alignment vertical="center" wrapText="1"/>
    </xf>
    <xf numFmtId="3" fontId="13" fillId="3" borderId="1" xfId="6" applyNumberFormat="1" applyFont="1" applyFill="1" applyBorder="1" applyAlignment="1">
      <alignment vertical="center" wrapText="1"/>
    </xf>
    <xf numFmtId="0" fontId="14" fillId="2" borderId="1" xfId="6" applyNumberFormat="1" applyFont="1" applyFill="1" applyBorder="1" applyAlignment="1">
      <alignment horizontal="center" vertical="center"/>
    </xf>
    <xf numFmtId="49" fontId="13" fillId="3" borderId="1" xfId="6" applyNumberFormat="1" applyFont="1" applyFill="1" applyBorder="1" applyAlignment="1">
      <alignment horizontal="center" vertical="center"/>
    </xf>
    <xf numFmtId="49" fontId="14" fillId="4" borderId="1" xfId="6" applyNumberFormat="1" applyFont="1" applyFill="1" applyBorder="1" applyAlignment="1">
      <alignment horizontal="center" vertical="center"/>
    </xf>
    <xf numFmtId="49" fontId="13" fillId="0" borderId="1" xfId="6" applyNumberFormat="1" applyFont="1" applyFill="1" applyBorder="1" applyAlignment="1">
      <alignment horizontal="center" vertical="center"/>
    </xf>
    <xf numFmtId="3" fontId="13" fillId="0" borderId="1" xfId="6" applyNumberFormat="1" applyFont="1" applyFill="1" applyBorder="1" applyAlignment="1">
      <alignment horizontal="left" vertical="center" wrapText="1"/>
    </xf>
    <xf numFmtId="49" fontId="14" fillId="2" borderId="1" xfId="6" applyNumberFormat="1" applyFont="1" applyFill="1" applyBorder="1" applyAlignment="1">
      <alignment horizontal="center" vertical="center"/>
    </xf>
    <xf numFmtId="0" fontId="19" fillId="2" borderId="1" xfId="0" applyFont="1" applyFill="1" applyBorder="1" applyAlignment="1">
      <alignment horizontal="left" vertical="center" wrapText="1" readingOrder="1"/>
    </xf>
    <xf numFmtId="49" fontId="14" fillId="2" borderId="5" xfId="6" applyNumberFormat="1" applyFont="1" applyFill="1" applyBorder="1" applyAlignment="1">
      <alignment horizontal="center" vertical="center"/>
    </xf>
    <xf numFmtId="0" fontId="20" fillId="0" borderId="1" xfId="0" applyFont="1" applyFill="1" applyBorder="1" applyAlignment="1">
      <alignment horizontal="left" vertical="center" wrapText="1" readingOrder="1"/>
    </xf>
    <xf numFmtId="49" fontId="13" fillId="0" borderId="5" xfId="6" applyNumberFormat="1" applyFont="1" applyFill="1" applyBorder="1" applyAlignment="1">
      <alignment horizontal="center" vertical="center"/>
    </xf>
    <xf numFmtId="49" fontId="14" fillId="4" borderId="5" xfId="6" applyNumberFormat="1" applyFont="1" applyFill="1" applyBorder="1" applyAlignment="1">
      <alignment horizontal="center" vertical="center"/>
    </xf>
    <xf numFmtId="0" fontId="14" fillId="3" borderId="1" xfId="0" applyNumberFormat="1" applyFont="1" applyFill="1" applyBorder="1" applyAlignment="1">
      <alignment horizontal="center" vertical="center"/>
    </xf>
    <xf numFmtId="0" fontId="13" fillId="3" borderId="1" xfId="6" applyNumberFormat="1" applyFont="1" applyFill="1" applyBorder="1" applyAlignment="1">
      <alignment horizontal="center" vertical="center"/>
    </xf>
    <xf numFmtId="3" fontId="14" fillId="2" borderId="1" xfId="0" applyNumberFormat="1" applyFont="1" applyFill="1" applyBorder="1" applyAlignment="1" applyProtection="1">
      <alignment horizontal="right" vertical="center" wrapText="1"/>
    </xf>
    <xf numFmtId="3" fontId="14" fillId="3" borderId="1" xfId="1" applyNumberFormat="1" applyFont="1" applyFill="1" applyBorder="1" applyAlignment="1" applyProtection="1">
      <alignment horizontal="right" vertical="center" wrapText="1"/>
    </xf>
    <xf numFmtId="3" fontId="14" fillId="0" borderId="1" xfId="1" applyNumberFormat="1" applyFont="1" applyFill="1" applyBorder="1" applyAlignment="1" applyProtection="1">
      <alignment horizontal="right" vertical="center" wrapText="1"/>
    </xf>
    <xf numFmtId="3" fontId="17" fillId="2" borderId="1" xfId="0" applyNumberFormat="1" applyFont="1" applyFill="1" applyBorder="1" applyAlignment="1" applyProtection="1">
      <alignment horizontal="right" vertical="center" wrapText="1"/>
    </xf>
    <xf numFmtId="3" fontId="13" fillId="0" borderId="1" xfId="0" applyNumberFormat="1" applyFont="1" applyFill="1" applyBorder="1" applyAlignment="1" applyProtection="1">
      <alignment horizontal="right" vertical="center"/>
    </xf>
    <xf numFmtId="3" fontId="14" fillId="0" borderId="1" xfId="0" applyNumberFormat="1" applyFont="1" applyFill="1" applyBorder="1" applyAlignment="1" applyProtection="1">
      <alignment horizontal="right" vertical="center" wrapText="1"/>
    </xf>
    <xf numFmtId="3" fontId="13" fillId="3" borderId="1" xfId="6" applyNumberFormat="1" applyFont="1" applyFill="1" applyBorder="1" applyAlignment="1">
      <alignment horizontal="right" vertical="center" wrapText="1"/>
    </xf>
    <xf numFmtId="3" fontId="13" fillId="0" borderId="1" xfId="6" applyNumberFormat="1" applyFont="1" applyFill="1" applyBorder="1" applyAlignment="1">
      <alignment horizontal="right" vertical="center" wrapText="1"/>
    </xf>
    <xf numFmtId="0" fontId="14" fillId="2" borderId="8" xfId="6" applyFont="1" applyFill="1" applyBorder="1" applyAlignment="1">
      <alignment horizontal="center" vertical="center" wrapText="1"/>
    </xf>
    <xf numFmtId="0" fontId="14" fillId="4" borderId="4" xfId="6" applyFont="1" applyFill="1" applyBorder="1" applyAlignment="1">
      <alignment horizontal="center" vertical="center" wrapText="1"/>
    </xf>
    <xf numFmtId="0" fontId="14" fillId="2" borderId="9" xfId="6" applyFont="1" applyFill="1" applyBorder="1" applyAlignment="1">
      <alignment horizontal="center" vertical="center" wrapText="1"/>
    </xf>
    <xf numFmtId="0" fontId="19" fillId="2" borderId="3" xfId="0" applyFont="1" applyFill="1" applyBorder="1" applyAlignment="1">
      <alignment horizontal="center" vertical="center" wrapText="1"/>
    </xf>
    <xf numFmtId="3" fontId="14" fillId="2" borderId="3" xfId="6" applyNumberFormat="1" applyFont="1" applyFill="1" applyBorder="1" applyAlignment="1">
      <alignment horizontal="center" vertical="center" wrapText="1"/>
    </xf>
    <xf numFmtId="3" fontId="14" fillId="4" borderId="3" xfId="6" applyNumberFormat="1" applyFont="1" applyFill="1" applyBorder="1" applyAlignment="1">
      <alignment horizontal="center" vertical="center" wrapText="1"/>
    </xf>
    <xf numFmtId="0" fontId="0" fillId="0" borderId="0" xfId="0" applyAlignment="1">
      <alignment vertical="center"/>
    </xf>
    <xf numFmtId="0" fontId="0" fillId="0" borderId="0" xfId="0" applyAlignment="1">
      <alignment horizontal="right" vertical="center"/>
    </xf>
    <xf numFmtId="3" fontId="13" fillId="0" borderId="1" xfId="6" applyNumberFormat="1" applyFont="1" applyFill="1" applyBorder="1" applyAlignment="1">
      <alignment vertical="center" wrapText="1"/>
    </xf>
    <xf numFmtId="0" fontId="14" fillId="2" borderId="1" xfId="0" applyFont="1" applyFill="1" applyBorder="1" applyAlignment="1">
      <alignment horizontal="center" vertical="center"/>
    </xf>
    <xf numFmtId="0" fontId="13" fillId="0" borderId="1" xfId="0" applyFont="1" applyBorder="1" applyAlignment="1">
      <alignment horizontal="center" vertical="center"/>
    </xf>
    <xf numFmtId="0" fontId="20" fillId="5" borderId="1" xfId="6" applyNumberFormat="1" applyFont="1" applyFill="1" applyBorder="1" applyAlignment="1">
      <alignment horizontal="center" vertical="center" wrapText="1"/>
    </xf>
    <xf numFmtId="0" fontId="13" fillId="0" borderId="1" xfId="6" applyNumberFormat="1" applyFont="1" applyFill="1" applyBorder="1" applyAlignment="1">
      <alignment horizontal="center" vertical="center"/>
    </xf>
    <xf numFmtId="0" fontId="0" fillId="0" borderId="0" xfId="0" applyAlignment="1">
      <alignment horizontal="center" vertical="center"/>
    </xf>
    <xf numFmtId="0" fontId="13" fillId="0" borderId="1" xfId="6" applyNumberFormat="1" applyFont="1" applyFill="1" applyBorder="1" applyAlignment="1">
      <alignment horizontal="center" vertical="center" wrapText="1"/>
    </xf>
    <xf numFmtId="0" fontId="20" fillId="0" borderId="1" xfId="6" applyNumberFormat="1" applyFont="1" applyFill="1" applyBorder="1" applyAlignment="1">
      <alignment horizontal="center" vertical="center" wrapText="1"/>
    </xf>
    <xf numFmtId="0" fontId="13" fillId="0" borderId="1" xfId="6" applyFont="1" applyFill="1" applyBorder="1" applyAlignment="1">
      <alignment horizontal="left" vertical="center" wrapText="1"/>
    </xf>
    <xf numFmtId="0" fontId="20" fillId="0" borderId="1" xfId="6" applyNumberFormat="1" applyFont="1" applyFill="1" applyBorder="1" applyAlignment="1">
      <alignment horizontal="center" vertical="center"/>
    </xf>
    <xf numFmtId="0" fontId="14" fillId="2" borderId="1" xfId="0" applyFont="1" applyFill="1" applyBorder="1" applyAlignment="1">
      <alignment horizontal="left" vertical="center" wrapText="1"/>
    </xf>
    <xf numFmtId="0" fontId="33" fillId="0" borderId="0" xfId="0" applyFont="1" applyAlignment="1">
      <alignment vertical="center"/>
    </xf>
    <xf numFmtId="0" fontId="22" fillId="0" borderId="0" xfId="0" applyFont="1" applyAlignment="1">
      <alignment vertical="center"/>
    </xf>
    <xf numFmtId="0" fontId="14" fillId="6" borderId="1" xfId="0" applyFont="1" applyFill="1" applyBorder="1" applyAlignment="1">
      <alignment horizontal="center" vertical="center"/>
    </xf>
    <xf numFmtId="3" fontId="14" fillId="6" borderId="1" xfId="6" applyNumberFormat="1" applyFont="1" applyFill="1" applyBorder="1" applyAlignment="1">
      <alignment vertical="center" wrapText="1"/>
    </xf>
    <xf numFmtId="0" fontId="14" fillId="6" borderId="1" xfId="6" applyNumberFormat="1" applyFont="1" applyFill="1" applyBorder="1" applyAlignment="1">
      <alignment horizontal="center" vertical="center"/>
    </xf>
    <xf numFmtId="0" fontId="14" fillId="6" borderId="1" xfId="6" applyFont="1" applyFill="1" applyBorder="1" applyAlignment="1">
      <alignment vertical="center" wrapText="1"/>
    </xf>
    <xf numFmtId="0" fontId="14" fillId="6" borderId="1" xfId="0" applyFont="1" applyFill="1" applyBorder="1" applyAlignment="1">
      <alignment vertical="center" wrapText="1"/>
    </xf>
    <xf numFmtId="0" fontId="14" fillId="6" borderId="1" xfId="6" applyFont="1" applyFill="1" applyBorder="1" applyAlignment="1">
      <alignment horizontal="left" vertical="center" wrapText="1"/>
    </xf>
    <xf numFmtId="0" fontId="14" fillId="8" borderId="1" xfId="6" applyNumberFormat="1" applyFont="1" applyFill="1" applyBorder="1" applyAlignment="1">
      <alignment horizontal="center" vertical="center"/>
    </xf>
    <xf numFmtId="0" fontId="14" fillId="8" borderId="1" xfId="6" applyFont="1" applyFill="1" applyBorder="1" applyAlignment="1">
      <alignment vertical="center" wrapText="1"/>
    </xf>
    <xf numFmtId="0" fontId="19" fillId="6" borderId="1" xfId="6" applyNumberFormat="1" applyFont="1" applyFill="1" applyBorder="1" applyAlignment="1">
      <alignment horizontal="center" vertical="center" wrapText="1"/>
    </xf>
    <xf numFmtId="49" fontId="14" fillId="6" borderId="1" xfId="6" applyNumberFormat="1" applyFont="1" applyFill="1" applyBorder="1" applyAlignment="1">
      <alignment horizontal="left" vertical="center" wrapText="1"/>
    </xf>
    <xf numFmtId="0" fontId="30" fillId="0" borderId="0" xfId="0" applyFont="1" applyAlignment="1">
      <alignment horizontal="left" vertical="center"/>
    </xf>
    <xf numFmtId="0" fontId="0" fillId="0" borderId="0" xfId="0" applyFill="1" applyAlignment="1">
      <alignment vertical="center"/>
    </xf>
    <xf numFmtId="0" fontId="14" fillId="6" borderId="4" xfId="6" applyNumberFormat="1" applyFont="1" applyFill="1" applyBorder="1" applyAlignment="1">
      <alignment horizontal="center" vertical="center"/>
    </xf>
    <xf numFmtId="0" fontId="14" fillId="6" borderId="4" xfId="6" applyFont="1" applyFill="1" applyBorder="1" applyAlignment="1">
      <alignment vertical="center" wrapText="1"/>
    </xf>
    <xf numFmtId="0" fontId="14" fillId="6" borderId="6" xfId="6" applyNumberFormat="1" applyFont="1" applyFill="1" applyBorder="1" applyAlignment="1">
      <alignment horizontal="center" vertical="center"/>
    </xf>
    <xf numFmtId="16" fontId="14" fillId="6" borderId="6" xfId="6" applyNumberFormat="1" applyFont="1" applyFill="1" applyBorder="1" applyAlignment="1">
      <alignment vertical="center" wrapText="1"/>
    </xf>
    <xf numFmtId="16" fontId="14" fillId="3" borderId="17" xfId="6" applyNumberFormat="1" applyFont="1" applyFill="1" applyBorder="1" applyAlignment="1">
      <alignment vertical="center" wrapText="1"/>
    </xf>
    <xf numFmtId="0" fontId="14" fillId="3" borderId="5" xfId="6" applyNumberFormat="1" applyFont="1" applyFill="1" applyBorder="1" applyAlignment="1">
      <alignment horizontal="center" vertical="center"/>
    </xf>
    <xf numFmtId="0" fontId="18" fillId="0" borderId="1" xfId="6" applyNumberFormat="1" applyFont="1" applyFill="1" applyBorder="1" applyAlignment="1">
      <alignment horizontal="center" vertical="center" wrapText="1"/>
    </xf>
    <xf numFmtId="49" fontId="18" fillId="0" borderId="1" xfId="6" applyNumberFormat="1" applyFont="1" applyFill="1" applyBorder="1" applyAlignment="1">
      <alignment horizontal="left" vertical="center" wrapText="1"/>
    </xf>
    <xf numFmtId="0" fontId="14" fillId="0" borderId="1" xfId="6" applyNumberFormat="1" applyFont="1" applyFill="1" applyBorder="1" applyAlignment="1">
      <alignment horizontal="center" vertical="center"/>
    </xf>
    <xf numFmtId="49" fontId="14" fillId="0" borderId="1" xfId="6" applyNumberFormat="1" applyFont="1" applyFill="1" applyBorder="1" applyAlignment="1">
      <alignment horizontal="left" vertical="center" wrapText="1"/>
    </xf>
    <xf numFmtId="0" fontId="19" fillId="0" borderId="1" xfId="6" applyNumberFormat="1" applyFont="1" applyFill="1" applyBorder="1" applyAlignment="1">
      <alignment horizontal="center" vertical="center" wrapText="1"/>
    </xf>
    <xf numFmtId="3" fontId="19" fillId="0" borderId="1" xfId="6" applyNumberFormat="1" applyFont="1" applyFill="1" applyBorder="1" applyAlignment="1">
      <alignment vertical="center" wrapText="1"/>
    </xf>
    <xf numFmtId="16" fontId="14" fillId="0" borderId="1" xfId="6" applyNumberFormat="1" applyFont="1" applyFill="1" applyBorder="1" applyAlignment="1">
      <alignment vertical="center" wrapText="1"/>
    </xf>
    <xf numFmtId="0" fontId="14" fillId="0" borderId="1" xfId="0" applyFont="1" applyFill="1" applyBorder="1" applyAlignment="1">
      <alignment horizontal="center" vertical="center"/>
    </xf>
    <xf numFmtId="0" fontId="14" fillId="0" borderId="1" xfId="0" applyFont="1" applyFill="1" applyBorder="1" applyAlignment="1">
      <alignment vertical="center" wrapText="1"/>
    </xf>
    <xf numFmtId="0" fontId="13" fillId="0" borderId="1" xfId="6" applyFont="1" applyFill="1" applyBorder="1" applyAlignment="1">
      <alignment vertical="center" wrapText="1"/>
    </xf>
    <xf numFmtId="3" fontId="14" fillId="0" borderId="1" xfId="6" applyNumberFormat="1" applyFont="1" applyFill="1" applyBorder="1" applyAlignment="1">
      <alignment vertical="center" wrapText="1"/>
    </xf>
    <xf numFmtId="0" fontId="12" fillId="0" borderId="0" xfId="0" applyFont="1" applyAlignment="1">
      <alignment vertical="center"/>
    </xf>
    <xf numFmtId="0" fontId="14" fillId="2" borderId="1" xfId="1" applyNumberFormat="1" applyFont="1" applyFill="1" applyBorder="1" applyAlignment="1" applyProtection="1">
      <alignment horizontal="center" vertical="center"/>
    </xf>
    <xf numFmtId="49" fontId="13" fillId="3" borderId="1" xfId="6" applyNumberFormat="1" applyFont="1" applyFill="1" applyBorder="1" applyAlignment="1">
      <alignment horizontal="right" vertical="center"/>
    </xf>
    <xf numFmtId="49" fontId="13" fillId="0" borderId="5" xfId="6" applyNumberFormat="1" applyFont="1" applyFill="1" applyBorder="1" applyAlignment="1">
      <alignment horizontal="right" vertical="center"/>
    </xf>
    <xf numFmtId="3" fontId="14" fillId="2" borderId="1" xfId="0" applyNumberFormat="1" applyFont="1" applyFill="1" applyBorder="1" applyAlignment="1" applyProtection="1">
      <alignment horizontal="right" vertical="center"/>
    </xf>
    <xf numFmtId="49" fontId="14" fillId="0" borderId="1" xfId="0" applyNumberFormat="1" applyFont="1" applyFill="1" applyBorder="1" applyAlignment="1" applyProtection="1">
      <alignment horizontal="center" vertical="center"/>
    </xf>
    <xf numFmtId="3" fontId="14" fillId="0"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vertical="center" wrapText="1"/>
    </xf>
    <xf numFmtId="3" fontId="13" fillId="2" borderId="1" xfId="0" applyNumberFormat="1" applyFont="1" applyFill="1" applyBorder="1" applyAlignment="1" applyProtection="1">
      <alignment horizontal="right" vertical="center"/>
    </xf>
    <xf numFmtId="0" fontId="14" fillId="0" borderId="1" xfId="1" applyNumberFormat="1" applyFont="1" applyFill="1" applyBorder="1" applyAlignment="1" applyProtection="1">
      <alignment horizontal="center" vertical="center"/>
    </xf>
    <xf numFmtId="49" fontId="13" fillId="3" borderId="5" xfId="6" applyNumberFormat="1" applyFont="1" applyFill="1" applyBorder="1" applyAlignment="1">
      <alignment horizontal="center" vertical="center"/>
    </xf>
    <xf numFmtId="165" fontId="13" fillId="0" borderId="0" xfId="12" applyNumberFormat="1" applyFont="1" applyBorder="1" applyAlignment="1" applyProtection="1">
      <alignment horizontal="center" vertical="center"/>
    </xf>
    <xf numFmtId="165" fontId="13" fillId="0" borderId="0" xfId="12" applyNumberFormat="1" applyFont="1" applyFill="1" applyBorder="1" applyAlignment="1" applyProtection="1">
      <alignment horizontal="center" vertical="center"/>
    </xf>
    <xf numFmtId="3" fontId="14" fillId="2" borderId="1" xfId="6" applyNumberFormat="1" applyFont="1" applyFill="1" applyBorder="1" applyAlignment="1">
      <alignment vertical="center" wrapText="1"/>
    </xf>
    <xf numFmtId="165" fontId="0" fillId="0" borderId="0" xfId="12" applyNumberFormat="1" applyFont="1" applyAlignment="1">
      <alignment horizontal="center" vertical="center"/>
    </xf>
    <xf numFmtId="14" fontId="13" fillId="0" borderId="1" xfId="5" applyNumberFormat="1" applyFont="1" applyBorder="1" applyAlignment="1" applyProtection="1">
      <alignment horizontal="center" vertical="center"/>
    </xf>
    <xf numFmtId="0" fontId="14" fillId="4" borderId="1" xfId="5" applyNumberFormat="1" applyFont="1" applyFill="1" applyBorder="1" applyAlignment="1" applyProtection="1">
      <alignment horizontal="center" vertical="center"/>
    </xf>
    <xf numFmtId="0" fontId="14" fillId="0" borderId="1" xfId="5" applyNumberFormat="1" applyFont="1" applyBorder="1" applyAlignment="1" applyProtection="1">
      <alignment horizontal="center" vertical="center"/>
    </xf>
    <xf numFmtId="0" fontId="14" fillId="2" borderId="1" xfId="5" applyNumberFormat="1" applyFont="1" applyFill="1" applyBorder="1" applyAlignment="1" applyProtection="1">
      <alignment horizontal="center" vertical="center"/>
    </xf>
    <xf numFmtId="0" fontId="13" fillId="2" borderId="1" xfId="5" applyNumberFormat="1" applyFont="1" applyFill="1" applyBorder="1" applyAlignment="1" applyProtection="1">
      <alignment horizontal="center" vertical="center"/>
    </xf>
    <xf numFmtId="0" fontId="14" fillId="0" borderId="1" xfId="1" applyFont="1" applyBorder="1" applyAlignment="1" applyProtection="1">
      <alignment horizontal="center" vertical="center"/>
    </xf>
    <xf numFmtId="0" fontId="14" fillId="0" borderId="1" xfId="1" applyFont="1" applyBorder="1" applyAlignment="1" applyProtection="1">
      <alignment horizontal="center" vertical="center" wrapText="1"/>
    </xf>
    <xf numFmtId="0" fontId="14" fillId="0" borderId="1" xfId="1" applyNumberFormat="1" applyFont="1" applyBorder="1" applyAlignment="1" applyProtection="1">
      <alignment horizontal="center" vertical="center"/>
    </xf>
    <xf numFmtId="0" fontId="13" fillId="0" borderId="0" xfId="1" applyFont="1" applyAlignment="1">
      <alignment vertical="center"/>
    </xf>
    <xf numFmtId="14" fontId="13" fillId="0" borderId="0" xfId="1" applyNumberFormat="1" applyFont="1" applyAlignment="1">
      <alignment vertical="center"/>
    </xf>
    <xf numFmtId="0" fontId="13" fillId="0" borderId="0" xfId="1" applyFont="1" applyAlignment="1">
      <alignment horizontal="right" vertical="center"/>
    </xf>
    <xf numFmtId="0" fontId="13" fillId="0" borderId="0" xfId="1" applyFont="1" applyAlignment="1">
      <alignment horizontal="left" vertical="center"/>
    </xf>
    <xf numFmtId="0" fontId="13" fillId="0" borderId="0" xfId="1" applyNumberFormat="1" applyFont="1" applyAlignment="1">
      <alignment vertical="center"/>
    </xf>
    <xf numFmtId="0" fontId="13" fillId="0" borderId="1" xfId="1" applyNumberFormat="1" applyFont="1" applyBorder="1" applyAlignment="1">
      <alignment horizontal="center" vertical="center"/>
    </xf>
    <xf numFmtId="0" fontId="14" fillId="2" borderId="1" xfId="1" applyNumberFormat="1" applyFont="1" applyFill="1" applyBorder="1" applyAlignment="1">
      <alignment horizontal="center" vertical="center"/>
    </xf>
    <xf numFmtId="0" fontId="13" fillId="0" borderId="18" xfId="5" applyFont="1" applyBorder="1" applyAlignment="1">
      <alignment vertical="center"/>
    </xf>
    <xf numFmtId="0" fontId="13" fillId="0" borderId="1" xfId="5" applyNumberFormat="1" applyFont="1" applyBorder="1" applyAlignment="1">
      <alignment horizontal="center" vertical="center"/>
    </xf>
    <xf numFmtId="0" fontId="14" fillId="2" borderId="1" xfId="5" applyFont="1" applyFill="1" applyBorder="1" applyAlignment="1" applyProtection="1">
      <alignment vertical="center"/>
      <protection locked="0"/>
    </xf>
    <xf numFmtId="3" fontId="14" fillId="2" borderId="1" xfId="6" applyNumberFormat="1" applyFont="1" applyFill="1" applyBorder="1" applyAlignment="1" applyProtection="1">
      <alignment vertical="center" wrapText="1"/>
    </xf>
    <xf numFmtId="0" fontId="14" fillId="2" borderId="1" xfId="5" applyNumberFormat="1" applyFont="1" applyFill="1" applyBorder="1" applyAlignment="1">
      <alignment horizontal="center" vertical="center"/>
    </xf>
    <xf numFmtId="14" fontId="14" fillId="2" borderId="1" xfId="1" applyNumberFormat="1" applyFont="1" applyFill="1" applyBorder="1" applyAlignment="1" applyProtection="1">
      <alignment vertical="center"/>
      <protection locked="0"/>
    </xf>
    <xf numFmtId="0" fontId="13" fillId="0" borderId="0" xfId="1" applyFont="1" applyAlignment="1">
      <alignment horizontal="center" vertical="center" wrapText="1"/>
    </xf>
    <xf numFmtId="0" fontId="13" fillId="0" borderId="2" xfId="1" applyFont="1" applyBorder="1" applyAlignment="1">
      <alignment horizontal="center" vertical="center" wrapText="1"/>
    </xf>
    <xf numFmtId="0" fontId="14" fillId="0" borderId="1" xfId="1" applyFont="1" applyBorder="1" applyAlignment="1">
      <alignment horizontal="center" vertical="center" wrapText="1"/>
    </xf>
    <xf numFmtId="14" fontId="14" fillId="0" borderId="1" xfId="1" applyNumberFormat="1" applyFont="1" applyBorder="1" applyAlignment="1">
      <alignment horizontal="center" vertical="center" wrapText="1"/>
    </xf>
    <xf numFmtId="0" fontId="14" fillId="0" borderId="1" xfId="1" applyNumberFormat="1" applyFont="1" applyBorder="1" applyAlignment="1">
      <alignment horizontal="center" vertical="center" wrapText="1"/>
    </xf>
    <xf numFmtId="0" fontId="13" fillId="0" borderId="0" xfId="1" applyFont="1" applyFill="1" applyAlignment="1">
      <alignment vertical="center"/>
    </xf>
    <xf numFmtId="0" fontId="21" fillId="0" borderId="0" xfId="1" applyFont="1" applyFill="1" applyAlignment="1">
      <alignment vertical="center"/>
    </xf>
    <xf numFmtId="0" fontId="13" fillId="0" borderId="0" xfId="1" applyFont="1" applyFill="1" applyAlignment="1">
      <alignment horizontal="center" vertical="center"/>
    </xf>
    <xf numFmtId="3" fontId="14" fillId="3" borderId="1" xfId="6" applyNumberFormat="1" applyFont="1" applyFill="1" applyBorder="1" applyAlignment="1">
      <alignment horizontal="center" vertical="center" wrapText="1"/>
    </xf>
    <xf numFmtId="3" fontId="14" fillId="3" borderId="1" xfId="6" applyNumberFormat="1" applyFont="1" applyFill="1" applyBorder="1" applyAlignment="1">
      <alignment horizontal="right" vertical="center" wrapText="1"/>
    </xf>
    <xf numFmtId="165" fontId="13" fillId="3" borderId="1" xfId="12" applyNumberFormat="1" applyFont="1" applyFill="1" applyBorder="1" applyAlignment="1">
      <alignment horizontal="center" vertical="center"/>
    </xf>
    <xf numFmtId="0" fontId="14" fillId="2" borderId="7" xfId="6" applyFont="1" applyFill="1" applyBorder="1" applyAlignment="1">
      <alignment vertical="center" wrapText="1"/>
    </xf>
    <xf numFmtId="0" fontId="14" fillId="4" borderId="4" xfId="6" applyFont="1" applyFill="1" applyBorder="1" applyAlignment="1">
      <alignment vertical="center" wrapText="1"/>
    </xf>
    <xf numFmtId="0" fontId="13" fillId="0" borderId="4" xfId="6" applyFont="1" applyFill="1" applyBorder="1" applyAlignment="1">
      <alignment vertical="center" wrapText="1"/>
    </xf>
    <xf numFmtId="0" fontId="19" fillId="4" borderId="6" xfId="0" applyFont="1" applyFill="1" applyBorder="1" applyAlignment="1">
      <alignment horizontal="left" vertical="center" wrapText="1" readingOrder="1"/>
    </xf>
    <xf numFmtId="3" fontId="13" fillId="3" borderId="6" xfId="6" applyNumberFormat="1" applyFont="1" applyFill="1" applyBorder="1" applyAlignment="1">
      <alignment vertical="center" wrapText="1"/>
    </xf>
    <xf numFmtId="3" fontId="13" fillId="3" borderId="6" xfId="6" applyNumberFormat="1" applyFont="1" applyFill="1" applyBorder="1" applyAlignment="1">
      <alignment horizontal="right" vertical="center" wrapText="1"/>
    </xf>
    <xf numFmtId="4" fontId="13" fillId="3" borderId="1" xfId="6" applyNumberFormat="1" applyFont="1" applyFill="1" applyBorder="1" applyAlignment="1">
      <alignment horizontal="right" vertical="center" wrapText="1"/>
    </xf>
    <xf numFmtId="3" fontId="13" fillId="3" borderId="6" xfId="6" applyNumberFormat="1" applyFont="1" applyFill="1" applyBorder="1" applyAlignment="1">
      <alignment horizontal="left" vertical="center" wrapText="1"/>
    </xf>
    <xf numFmtId="0" fontId="20" fillId="0" borderId="6" xfId="0" applyFont="1" applyFill="1" applyBorder="1" applyAlignment="1">
      <alignment horizontal="left" vertical="center" wrapText="1" readingOrder="1"/>
    </xf>
    <xf numFmtId="3" fontId="14" fillId="4" borderId="1" xfId="6" applyNumberFormat="1" applyFont="1" applyFill="1" applyBorder="1" applyAlignment="1">
      <alignment vertical="center" wrapText="1"/>
    </xf>
    <xf numFmtId="3" fontId="13" fillId="3" borderId="1" xfId="6" applyNumberFormat="1" applyFont="1" applyFill="1" applyBorder="1" applyAlignment="1">
      <alignment horizontal="left" vertical="center" wrapText="1"/>
    </xf>
    <xf numFmtId="3" fontId="21" fillId="3" borderId="1" xfId="6" applyNumberFormat="1" applyFont="1" applyFill="1" applyBorder="1" applyAlignment="1">
      <alignment horizontal="left" vertical="center" wrapText="1"/>
    </xf>
    <xf numFmtId="3" fontId="21" fillId="3" borderId="1" xfId="6" applyNumberFormat="1" applyFont="1" applyFill="1" applyBorder="1" applyAlignment="1">
      <alignment horizontal="right" vertical="center" wrapText="1"/>
    </xf>
    <xf numFmtId="3" fontId="21" fillId="0" borderId="4" xfId="6" applyNumberFormat="1" applyFont="1" applyFill="1" applyBorder="1" applyAlignment="1">
      <alignment horizontal="left" vertical="center" wrapText="1"/>
    </xf>
    <xf numFmtId="3" fontId="13" fillId="0" borderId="9" xfId="6" applyNumberFormat="1" applyFont="1" applyFill="1" applyBorder="1" applyAlignment="1">
      <alignment horizontal="right" vertical="center" wrapText="1"/>
    </xf>
    <xf numFmtId="0" fontId="14" fillId="2" borderId="4" xfId="6" applyFont="1" applyFill="1" applyBorder="1" applyAlignment="1">
      <alignment vertical="center" wrapText="1"/>
    </xf>
    <xf numFmtId="0" fontId="13" fillId="3" borderId="1" xfId="6" applyFont="1" applyFill="1" applyBorder="1" applyAlignment="1">
      <alignment vertical="center"/>
    </xf>
    <xf numFmtId="0" fontId="13" fillId="3" borderId="1" xfId="6" applyFont="1" applyFill="1" applyBorder="1" applyAlignment="1">
      <alignment vertical="center" wrapText="1"/>
    </xf>
    <xf numFmtId="0" fontId="21" fillId="3" borderId="1" xfId="6" applyFont="1" applyFill="1" applyBorder="1" applyAlignment="1">
      <alignment horizontal="left" vertical="center" wrapText="1"/>
    </xf>
    <xf numFmtId="3" fontId="17" fillId="2" borderId="1" xfId="6" applyNumberFormat="1" applyFont="1" applyFill="1" applyBorder="1" applyAlignment="1">
      <alignment vertical="center" wrapText="1"/>
    </xf>
    <xf numFmtId="0" fontId="13" fillId="3" borderId="1" xfId="6" applyFont="1" applyFill="1" applyBorder="1" applyAlignment="1">
      <alignment horizontal="left" vertical="center"/>
    </xf>
    <xf numFmtId="3" fontId="21" fillId="0" borderId="1" xfId="6" applyNumberFormat="1" applyFont="1" applyFill="1" applyBorder="1" applyAlignment="1">
      <alignment horizontal="left" vertical="center" wrapText="1"/>
    </xf>
    <xf numFmtId="3" fontId="14" fillId="4" borderId="1" xfId="6" applyNumberFormat="1" applyFont="1" applyFill="1" applyBorder="1" applyAlignment="1">
      <alignment horizontal="right" vertical="center" wrapText="1"/>
    </xf>
    <xf numFmtId="4" fontId="34" fillId="2" borderId="1" xfId="13" applyNumberFormat="1" applyFont="1" applyFill="1" applyBorder="1" applyAlignment="1" applyProtection="1">
      <alignment vertical="center"/>
      <protection locked="0"/>
    </xf>
    <xf numFmtId="3" fontId="13" fillId="2" borderId="1" xfId="5" applyNumberFormat="1" applyFont="1" applyFill="1" applyBorder="1" applyAlignment="1" applyProtection="1">
      <alignment vertical="center"/>
      <protection locked="0"/>
    </xf>
    <xf numFmtId="14" fontId="13" fillId="2" borderId="1" xfId="5" applyNumberFormat="1" applyFont="1" applyFill="1" applyBorder="1" applyAlignment="1" applyProtection="1">
      <alignment vertical="center" wrapText="1"/>
      <protection locked="0"/>
    </xf>
    <xf numFmtId="0" fontId="13" fillId="0" borderId="0" xfId="1" applyNumberFormat="1" applyFont="1" applyAlignment="1" applyProtection="1">
      <alignment vertical="center"/>
    </xf>
    <xf numFmtId="4" fontId="14" fillId="0" borderId="0" xfId="1" applyNumberFormat="1" applyFont="1" applyAlignment="1" applyProtection="1">
      <alignment vertical="center"/>
    </xf>
    <xf numFmtId="0" fontId="36" fillId="0" borderId="0" xfId="0" applyFont="1"/>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4" fillId="2" borderId="1" xfId="0" applyFont="1" applyFill="1" applyBorder="1" applyAlignment="1">
      <alignment horizontal="center" vertical="center" wrapText="1"/>
    </xf>
    <xf numFmtId="14" fontId="13" fillId="0" borderId="1" xfId="0" applyNumberFormat="1" applyFont="1" applyBorder="1" applyAlignment="1">
      <alignment horizontal="center" vertical="center"/>
    </xf>
    <xf numFmtId="0" fontId="30" fillId="0" borderId="1" xfId="0" applyFont="1" applyBorder="1" applyAlignment="1">
      <alignment horizontal="center" vertical="center"/>
    </xf>
    <xf numFmtId="0" fontId="13" fillId="0" borderId="1" xfId="0" applyFont="1" applyBorder="1" applyAlignment="1">
      <alignment horizontal="right"/>
    </xf>
    <xf numFmtId="0" fontId="13" fillId="0" borderId="1" xfId="0" applyFont="1" applyBorder="1" applyAlignment="1">
      <alignment wrapText="1"/>
    </xf>
    <xf numFmtId="0" fontId="14" fillId="6" borderId="1" xfId="0" applyFont="1" applyFill="1" applyBorder="1"/>
    <xf numFmtId="0" fontId="13" fillId="0" borderId="1" xfId="0" applyFont="1" applyBorder="1"/>
    <xf numFmtId="0" fontId="30" fillId="0" borderId="0" xfId="0" applyFont="1"/>
    <xf numFmtId="0" fontId="14" fillId="2" borderId="1" xfId="0" applyFont="1" applyFill="1" applyBorder="1" applyAlignment="1" applyProtection="1">
      <alignment horizontal="center" vertical="center" wrapText="1"/>
    </xf>
    <xf numFmtId="0" fontId="14" fillId="2" borderId="1" xfId="0" applyFont="1" applyFill="1" applyBorder="1"/>
    <xf numFmtId="0" fontId="14" fillId="6" borderId="1" xfId="0" applyFont="1" applyFill="1" applyBorder="1" applyAlignment="1" applyProtection="1">
      <alignment horizontal="center" vertical="center" wrapText="1"/>
    </xf>
    <xf numFmtId="3" fontId="13" fillId="2" borderId="1" xfId="0" applyNumberFormat="1" applyFont="1" applyFill="1" applyBorder="1" applyAlignment="1" applyProtection="1">
      <alignment horizontal="right" vertical="center" wrapText="1"/>
    </xf>
    <xf numFmtId="3" fontId="14" fillId="2" borderId="1" xfId="2" applyNumberFormat="1" applyFont="1" applyFill="1" applyBorder="1" applyAlignment="1" applyProtection="1">
      <alignment horizontal="right" vertical="center"/>
    </xf>
    <xf numFmtId="3" fontId="13" fillId="0" borderId="4" xfId="6" applyNumberFormat="1" applyFont="1" applyFill="1" applyBorder="1" applyAlignment="1">
      <alignment horizontal="right" vertical="center" wrapText="1"/>
    </xf>
    <xf numFmtId="3" fontId="20" fillId="0" borderId="1" xfId="0" applyNumberFormat="1" applyFont="1" applyFill="1" applyBorder="1" applyAlignment="1">
      <alignment horizontal="right" vertical="center" wrapText="1"/>
    </xf>
    <xf numFmtId="3" fontId="19" fillId="4" borderId="2" xfId="0" applyNumberFormat="1" applyFont="1" applyFill="1" applyBorder="1" applyAlignment="1">
      <alignment horizontal="center" vertical="center" wrapText="1"/>
    </xf>
    <xf numFmtId="3" fontId="20" fillId="0" borderId="6" xfId="0" applyNumberFormat="1" applyFont="1" applyFill="1" applyBorder="1" applyAlignment="1">
      <alignment horizontal="right" vertical="center" wrapText="1"/>
    </xf>
    <xf numFmtId="169" fontId="20" fillId="0" borderId="1" xfId="0" applyNumberFormat="1" applyFont="1" applyFill="1" applyBorder="1" applyAlignment="1">
      <alignment horizontal="right" vertical="center" wrapText="1"/>
    </xf>
    <xf numFmtId="4" fontId="20" fillId="0" borderId="1" xfId="0" applyNumberFormat="1" applyFont="1" applyFill="1" applyBorder="1" applyAlignment="1">
      <alignment horizontal="right" vertical="center" wrapText="1"/>
    </xf>
    <xf numFmtId="4" fontId="13" fillId="0" borderId="1" xfId="6" applyNumberFormat="1" applyFont="1" applyFill="1" applyBorder="1" applyAlignment="1">
      <alignment horizontal="right" vertical="center" wrapText="1"/>
    </xf>
    <xf numFmtId="3" fontId="18" fillId="2" borderId="1" xfId="14" applyNumberFormat="1" applyFont="1" applyFill="1" applyBorder="1" applyAlignment="1" applyProtection="1">
      <alignment horizontal="right" vertical="center"/>
      <protection locked="0"/>
    </xf>
    <xf numFmtId="3" fontId="13" fillId="2" borderId="1" xfId="0" applyNumberFormat="1" applyFont="1" applyFill="1" applyBorder="1" applyAlignment="1" applyProtection="1">
      <alignment horizontal="right" vertical="center"/>
      <protection locked="0"/>
    </xf>
    <xf numFmtId="3" fontId="14" fillId="2" borderId="1" xfId="0" applyNumberFormat="1" applyFont="1" applyFill="1" applyBorder="1" applyAlignment="1" applyProtection="1">
      <alignment horizontal="center" vertical="center"/>
    </xf>
    <xf numFmtId="3" fontId="14" fillId="2" borderId="1" xfId="0" applyNumberFormat="1" applyFont="1" applyFill="1" applyBorder="1" applyAlignment="1">
      <alignment horizontal="center" vertical="center"/>
    </xf>
    <xf numFmtId="3" fontId="13" fillId="3" borderId="1" xfId="0" applyNumberFormat="1" applyFont="1" applyFill="1" applyBorder="1" applyAlignment="1" applyProtection="1">
      <alignment horizontal="center" vertical="center"/>
    </xf>
    <xf numFmtId="3" fontId="13" fillId="0" borderId="1" xfId="0" applyNumberFormat="1" applyFont="1" applyBorder="1" applyAlignment="1">
      <alignment horizontal="center" vertical="center"/>
    </xf>
    <xf numFmtId="3" fontId="14" fillId="2" borderId="1" xfId="0" applyNumberFormat="1" applyFont="1" applyFill="1" applyBorder="1" applyAlignment="1">
      <alignment horizontal="center"/>
    </xf>
    <xf numFmtId="3" fontId="14" fillId="6" borderId="1" xfId="0" applyNumberFormat="1" applyFont="1" applyFill="1" applyBorder="1" applyAlignment="1">
      <alignment horizontal="center" vertical="center"/>
    </xf>
    <xf numFmtId="4" fontId="14" fillId="2" borderId="1" xfId="0" applyNumberFormat="1" applyFont="1" applyFill="1" applyBorder="1" applyAlignment="1" applyProtection="1">
      <alignment horizontal="center" vertical="center"/>
    </xf>
    <xf numFmtId="4" fontId="14" fillId="2" borderId="1" xfId="0" applyNumberFormat="1" applyFont="1" applyFill="1" applyBorder="1" applyAlignment="1">
      <alignment horizontal="center" vertical="center"/>
    </xf>
    <xf numFmtId="4" fontId="14" fillId="2" borderId="1" xfId="0" applyNumberFormat="1" applyFont="1" applyFill="1" applyBorder="1" applyAlignment="1" applyProtection="1">
      <alignment horizontal="center" vertical="center" wrapText="1"/>
    </xf>
    <xf numFmtId="4" fontId="13" fillId="3" borderId="1" xfId="0" applyNumberFormat="1" applyFont="1" applyFill="1" applyBorder="1" applyAlignment="1" applyProtection="1">
      <alignment horizontal="center" vertical="center"/>
    </xf>
    <xf numFmtId="4" fontId="13" fillId="3" borderId="1" xfId="0" applyNumberFormat="1" applyFont="1" applyFill="1" applyBorder="1" applyAlignment="1" applyProtection="1">
      <alignment horizontal="center" vertical="center" wrapText="1"/>
    </xf>
    <xf numFmtId="4" fontId="13" fillId="2" borderId="1" xfId="0" applyNumberFormat="1" applyFont="1" applyFill="1" applyBorder="1" applyAlignment="1">
      <alignment horizontal="center" vertical="center"/>
    </xf>
    <xf numFmtId="4" fontId="13" fillId="0" borderId="1" xfId="0" applyNumberFormat="1" applyFont="1" applyFill="1" applyBorder="1" applyAlignment="1" applyProtection="1">
      <alignment horizontal="center" vertical="center" wrapText="1"/>
    </xf>
    <xf numFmtId="4" fontId="14" fillId="2" borderId="1" xfId="0" applyNumberFormat="1" applyFont="1" applyFill="1" applyBorder="1" applyAlignment="1">
      <alignment horizontal="center"/>
    </xf>
    <xf numFmtId="4" fontId="14" fillId="6" borderId="1" xfId="0" applyNumberFormat="1" applyFont="1" applyFill="1" applyBorder="1" applyAlignment="1">
      <alignment horizontal="center"/>
    </xf>
    <xf numFmtId="4" fontId="14" fillId="6" borderId="1" xfId="0" applyNumberFormat="1" applyFont="1" applyFill="1" applyBorder="1" applyAlignment="1">
      <alignment horizontal="center" vertical="center"/>
    </xf>
    <xf numFmtId="4" fontId="13" fillId="0" borderId="1" xfId="0" applyNumberFormat="1" applyFont="1" applyBorder="1"/>
    <xf numFmtId="0" fontId="13" fillId="0" borderId="0" xfId="1" applyFont="1" applyFill="1" applyAlignment="1" applyProtection="1">
      <alignment vertical="center"/>
    </xf>
    <xf numFmtId="0" fontId="13" fillId="0" borderId="18" xfId="5" applyFont="1" applyFill="1" applyBorder="1" applyAlignment="1">
      <alignment vertical="center"/>
    </xf>
    <xf numFmtId="3" fontId="35" fillId="2" borderId="1" xfId="0" applyNumberFormat="1" applyFont="1" applyFill="1" applyBorder="1" applyAlignment="1" applyProtection="1">
      <alignment vertical="center"/>
      <protection locked="0"/>
    </xf>
    <xf numFmtId="0" fontId="13" fillId="0" borderId="1" xfId="5" applyNumberFormat="1" applyFont="1" applyFill="1" applyBorder="1" applyAlignment="1">
      <alignment horizontal="center" vertical="center"/>
    </xf>
    <xf numFmtId="2" fontId="13" fillId="0" borderId="1" xfId="5" applyNumberFormat="1" applyFont="1" applyFill="1" applyBorder="1" applyAlignment="1" applyProtection="1">
      <alignment horizontal="center" vertical="center"/>
    </xf>
    <xf numFmtId="0" fontId="13" fillId="0" borderId="0" xfId="1" applyFont="1" applyAlignment="1" applyProtection="1">
      <alignment vertical="center"/>
    </xf>
    <xf numFmtId="0" fontId="13" fillId="0" borderId="1" xfId="5" applyNumberFormat="1" applyFont="1" applyBorder="1" applyAlignment="1" applyProtection="1">
      <alignment horizontal="center" vertical="center"/>
    </xf>
    <xf numFmtId="0" fontId="13" fillId="0" borderId="0" xfId="1" applyFont="1" applyFill="1" applyAlignment="1">
      <alignment vertical="center"/>
    </xf>
    <xf numFmtId="4" fontId="13" fillId="3" borderId="1" xfId="0" applyNumberFormat="1" applyFont="1" applyFill="1" applyBorder="1" applyAlignment="1" applyProtection="1">
      <alignment vertical="center"/>
      <protection locked="0"/>
    </xf>
    <xf numFmtId="0" fontId="0" fillId="0" borderId="0" xfId="0"/>
    <xf numFmtId="3" fontId="14" fillId="2" borderId="1" xfId="0" applyNumberFormat="1" applyFont="1" applyFill="1" applyBorder="1" applyAlignment="1" applyProtection="1">
      <alignment horizontal="center" vertical="center" wrapText="1"/>
    </xf>
    <xf numFmtId="3" fontId="14" fillId="2" borderId="1" xfId="0" applyNumberFormat="1" applyFont="1" applyFill="1" applyBorder="1" applyAlignment="1" applyProtection="1">
      <alignment horizontal="left" vertical="center" wrapText="1"/>
    </xf>
    <xf numFmtId="0" fontId="14" fillId="2" borderId="1" xfId="0" applyFont="1" applyFill="1" applyBorder="1" applyAlignment="1" applyProtection="1">
      <alignment vertical="center" wrapText="1"/>
    </xf>
    <xf numFmtId="0" fontId="14" fillId="2" borderId="1" xfId="0" applyFont="1" applyFill="1" applyBorder="1" applyAlignment="1" applyProtection="1">
      <alignment horizontal="left" vertical="center" wrapText="1"/>
    </xf>
    <xf numFmtId="0" fontId="13" fillId="3" borderId="1" xfId="0" applyFont="1" applyFill="1" applyBorder="1" applyAlignment="1" applyProtection="1">
      <alignment horizontal="left" vertical="center" wrapText="1"/>
    </xf>
    <xf numFmtId="0" fontId="13" fillId="3" borderId="1"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3" fillId="0" borderId="1" xfId="0" applyFont="1" applyFill="1" applyBorder="1" applyAlignment="1" applyProtection="1">
      <alignment horizontal="left" vertical="center" wrapText="1"/>
    </xf>
    <xf numFmtId="0" fontId="30" fillId="0" borderId="0" xfId="0" applyFont="1"/>
    <xf numFmtId="3" fontId="13" fillId="0" borderId="1" xfId="6" applyNumberFormat="1" applyFont="1" applyFill="1" applyBorder="1" applyAlignment="1" applyProtection="1">
      <alignment vertical="center" wrapText="1"/>
    </xf>
    <xf numFmtId="3" fontId="13" fillId="0" borderId="1" xfId="6" applyNumberFormat="1" applyFont="1" applyFill="1" applyBorder="1" applyAlignment="1">
      <alignment horizontal="right" vertical="center" wrapText="1"/>
    </xf>
    <xf numFmtId="0" fontId="13" fillId="0" borderId="1" xfId="5" applyNumberFormat="1" applyFont="1" applyFill="1" applyBorder="1" applyAlignment="1">
      <alignment horizontal="center" vertical="center" wrapText="1"/>
    </xf>
    <xf numFmtId="3" fontId="13" fillId="0" borderId="6" xfId="6" applyNumberFormat="1" applyFont="1" applyFill="1" applyBorder="1" applyAlignment="1">
      <alignment horizontal="right" vertical="center" wrapText="1"/>
    </xf>
    <xf numFmtId="3" fontId="21" fillId="0" borderId="1" xfId="6" applyNumberFormat="1" applyFont="1" applyFill="1" applyBorder="1" applyAlignment="1">
      <alignment horizontal="right" vertical="center" wrapText="1"/>
    </xf>
    <xf numFmtId="3" fontId="13" fillId="0" borderId="0" xfId="1" applyNumberFormat="1" applyFont="1" applyAlignment="1">
      <alignment horizontal="right" vertical="center"/>
    </xf>
    <xf numFmtId="169" fontId="13" fillId="0" borderId="1" xfId="6" applyNumberFormat="1" applyFont="1" applyFill="1" applyBorder="1" applyAlignment="1" applyProtection="1">
      <alignment vertical="center"/>
      <protection locked="0"/>
    </xf>
    <xf numFmtId="165" fontId="37" fillId="0" borderId="1" xfId="12" applyNumberFormat="1" applyFont="1" applyFill="1" applyBorder="1" applyAlignment="1" applyProtection="1">
      <alignment horizontal="left" vertical="center" wrapText="1"/>
      <protection locked="0"/>
    </xf>
    <xf numFmtId="3" fontId="14" fillId="0" borderId="0" xfId="0" applyNumberFormat="1" applyFont="1" applyFill="1" applyBorder="1" applyAlignment="1" applyProtection="1">
      <alignment vertical="center"/>
    </xf>
    <xf numFmtId="3" fontId="14" fillId="3" borderId="1" xfId="0" applyNumberFormat="1" applyFont="1" applyFill="1" applyBorder="1" applyAlignment="1" applyProtection="1">
      <alignment horizontal="right" vertical="center"/>
    </xf>
    <xf numFmtId="3" fontId="14" fillId="3" borderId="1" xfId="0" applyNumberFormat="1" applyFont="1" applyFill="1" applyBorder="1" applyAlignment="1" applyProtection="1">
      <alignment horizontal="right" vertical="center" wrapText="1"/>
    </xf>
    <xf numFmtId="3" fontId="14" fillId="3" borderId="1" xfId="0" applyNumberFormat="1" applyFont="1" applyFill="1" applyBorder="1" applyAlignment="1" applyProtection="1">
      <alignment horizontal="right" vertical="center"/>
      <protection locked="0"/>
    </xf>
    <xf numFmtId="3" fontId="13" fillId="3" borderId="1" xfId="0" applyNumberFormat="1" applyFont="1" applyFill="1" applyBorder="1" applyAlignment="1" applyProtection="1">
      <alignment horizontal="right" vertical="center"/>
    </xf>
    <xf numFmtId="3" fontId="13" fillId="0" borderId="1" xfId="6" applyNumberFormat="1" applyFont="1" applyFill="1" applyBorder="1" applyAlignment="1">
      <alignment vertical="center"/>
    </xf>
    <xf numFmtId="3" fontId="13" fillId="3" borderId="1" xfId="6" applyNumberFormat="1" applyFont="1" applyFill="1" applyBorder="1" applyAlignment="1">
      <alignment vertical="center" wrapText="1"/>
    </xf>
    <xf numFmtId="3" fontId="13" fillId="0" borderId="1" xfId="6" applyNumberFormat="1" applyFont="1" applyFill="1" applyBorder="1" applyAlignment="1">
      <alignment vertical="center" wrapText="1"/>
    </xf>
    <xf numFmtId="3" fontId="14" fillId="2" borderId="1" xfId="6" applyNumberFormat="1" applyFont="1" applyFill="1" applyBorder="1" applyAlignment="1">
      <alignment vertical="center" wrapText="1"/>
    </xf>
    <xf numFmtId="3" fontId="13" fillId="3" borderId="1" xfId="6" applyNumberFormat="1" applyFont="1" applyFill="1" applyBorder="1" applyAlignment="1">
      <alignment vertical="center"/>
    </xf>
    <xf numFmtId="4" fontId="13" fillId="0" borderId="1" xfId="6" applyNumberFormat="1" applyFont="1" applyFill="1" applyBorder="1" applyAlignment="1">
      <alignment vertical="center"/>
    </xf>
    <xf numFmtId="4" fontId="13" fillId="0" borderId="1" xfId="6" applyNumberFormat="1" applyFont="1" applyFill="1" applyBorder="1" applyAlignment="1">
      <alignment vertical="center" wrapText="1"/>
    </xf>
    <xf numFmtId="4" fontId="14" fillId="2" borderId="1" xfId="6" applyNumberFormat="1" applyFont="1" applyFill="1" applyBorder="1" applyAlignment="1">
      <alignment vertical="center" wrapText="1"/>
    </xf>
    <xf numFmtId="4" fontId="13" fillId="3" borderId="1" xfId="6" applyNumberFormat="1" applyFont="1" applyFill="1" applyBorder="1" applyAlignment="1">
      <alignment vertical="center"/>
    </xf>
    <xf numFmtId="4" fontId="13" fillId="3" borderId="1" xfId="6" applyNumberFormat="1" applyFont="1" applyFill="1" applyBorder="1" applyAlignment="1">
      <alignment vertical="center" wrapText="1"/>
    </xf>
    <xf numFmtId="3" fontId="13" fillId="0" borderId="1" xfId="6" applyNumberFormat="1" applyFont="1" applyFill="1" applyBorder="1" applyAlignment="1">
      <alignment vertical="center"/>
    </xf>
    <xf numFmtId="3" fontId="13" fillId="3" borderId="1" xfId="0" applyNumberFormat="1" applyFont="1" applyFill="1" applyBorder="1" applyAlignment="1" applyProtection="1">
      <alignment horizontal="right" vertical="center" wrapText="1"/>
    </xf>
    <xf numFmtId="3" fontId="13" fillId="0" borderId="1" xfId="0" applyNumberFormat="1" applyFont="1" applyFill="1" applyBorder="1" applyAlignment="1" applyProtection="1">
      <alignment horizontal="right" vertical="center" wrapText="1"/>
    </xf>
    <xf numFmtId="3" fontId="13" fillId="3" borderId="1" xfId="6" applyNumberFormat="1" applyFont="1" applyFill="1" applyBorder="1" applyAlignment="1">
      <alignment horizontal="right" vertical="center" wrapText="1"/>
    </xf>
    <xf numFmtId="3" fontId="13" fillId="0" borderId="1" xfId="6" applyNumberFormat="1" applyFont="1" applyFill="1" applyBorder="1" applyAlignment="1">
      <alignment horizontal="right" vertical="center" wrapText="1"/>
    </xf>
    <xf numFmtId="3" fontId="13" fillId="0" borderId="1" xfId="6" applyNumberFormat="1" applyFont="1" applyFill="1" applyBorder="1" applyAlignment="1" applyProtection="1">
      <alignment vertical="center"/>
      <protection locked="0"/>
    </xf>
    <xf numFmtId="3" fontId="14" fillId="0" borderId="1" xfId="6" applyNumberFormat="1" applyFont="1" applyFill="1" applyBorder="1" applyAlignment="1" applyProtection="1">
      <alignment vertical="center"/>
      <protection locked="0"/>
    </xf>
    <xf numFmtId="3" fontId="19" fillId="0" borderId="1" xfId="6" applyNumberFormat="1" applyFont="1" applyFill="1" applyBorder="1" applyAlignment="1">
      <alignment horizontal="right" vertical="center" wrapText="1"/>
    </xf>
    <xf numFmtId="3" fontId="14" fillId="0" borderId="1" xfId="6" applyNumberFormat="1" applyFont="1" applyFill="1" applyBorder="1" applyAlignment="1">
      <alignment horizontal="right" vertical="center" wrapText="1"/>
    </xf>
    <xf numFmtId="3" fontId="13" fillId="0" borderId="17" xfId="6" applyNumberFormat="1" applyFont="1" applyFill="1" applyBorder="1" applyAlignment="1">
      <alignment vertical="center"/>
    </xf>
    <xf numFmtId="3" fontId="14" fillId="0" borderId="17" xfId="6" applyNumberFormat="1" applyFont="1" applyFill="1" applyBorder="1" applyAlignment="1">
      <alignment horizontal="right" vertical="center" wrapText="1"/>
    </xf>
    <xf numFmtId="3" fontId="14" fillId="0" borderId="1" xfId="0" applyNumberFormat="1" applyFont="1" applyFill="1" applyBorder="1" applyAlignment="1">
      <alignment horizontal="right" vertical="center"/>
    </xf>
    <xf numFmtId="3" fontId="13" fillId="0" borderId="1" xfId="0" applyNumberFormat="1" applyFont="1" applyBorder="1" applyAlignment="1">
      <alignment vertical="center"/>
    </xf>
    <xf numFmtId="3" fontId="13" fillId="0" borderId="1" xfId="0" applyNumberFormat="1" applyFont="1" applyBorder="1" applyAlignment="1">
      <alignment horizontal="right" vertical="center"/>
    </xf>
    <xf numFmtId="3" fontId="14" fillId="0" borderId="1" xfId="6" applyNumberFormat="1" applyFont="1" applyFill="1" applyBorder="1" applyAlignment="1">
      <alignment vertical="center"/>
    </xf>
    <xf numFmtId="0" fontId="13" fillId="3" borderId="1" xfId="0" applyNumberFormat="1" applyFont="1" applyFill="1" applyBorder="1" applyAlignment="1" applyProtection="1">
      <alignment horizontal="center" vertical="center"/>
    </xf>
    <xf numFmtId="0" fontId="13" fillId="2" borderId="1" xfId="1" applyNumberFormat="1" applyFont="1" applyFill="1" applyBorder="1" applyAlignment="1" applyProtection="1">
      <alignment horizontal="center" vertical="center"/>
    </xf>
    <xf numFmtId="0" fontId="13" fillId="3" borderId="1" xfId="1" applyNumberFormat="1" applyFont="1" applyFill="1" applyBorder="1" applyAlignment="1" applyProtection="1">
      <alignment horizontal="center" vertical="center"/>
    </xf>
    <xf numFmtId="3" fontId="13" fillId="0" borderId="1" xfId="1" applyNumberFormat="1" applyFont="1" applyFill="1" applyBorder="1" applyAlignment="1" applyProtection="1">
      <alignment horizontal="center" vertical="center" wrapText="1"/>
    </xf>
    <xf numFmtId="0" fontId="14" fillId="2" borderId="1" xfId="1" applyNumberFormat="1" applyFont="1" applyFill="1" applyBorder="1" applyAlignment="1" applyProtection="1">
      <alignment horizontal="center" vertical="center"/>
    </xf>
    <xf numFmtId="3" fontId="14" fillId="2" borderId="1" xfId="1" applyNumberFormat="1" applyFont="1" applyFill="1" applyBorder="1" applyAlignment="1" applyProtection="1">
      <alignment vertical="center"/>
    </xf>
    <xf numFmtId="3" fontId="14" fillId="2" borderId="1" xfId="6" applyNumberFormat="1" applyFont="1" applyFill="1" applyBorder="1" applyAlignment="1" applyProtection="1">
      <alignment vertical="center"/>
    </xf>
    <xf numFmtId="0" fontId="14" fillId="2" borderId="1" xfId="6" applyFont="1" applyFill="1" applyBorder="1" applyAlignment="1" applyProtection="1">
      <alignment horizontal="left" vertical="center" wrapText="1"/>
    </xf>
    <xf numFmtId="3" fontId="14" fillId="2" borderId="1" xfId="6" applyNumberFormat="1" applyFont="1" applyFill="1" applyBorder="1" applyAlignment="1" applyProtection="1">
      <alignment horizontal="left" vertical="center" wrapText="1"/>
    </xf>
    <xf numFmtId="3" fontId="13" fillId="3" borderId="1" xfId="1" applyNumberFormat="1" applyFont="1" applyFill="1" applyBorder="1" applyAlignment="1" applyProtection="1">
      <alignment vertical="center"/>
    </xf>
    <xf numFmtId="0" fontId="13" fillId="3" borderId="1" xfId="1" applyFont="1" applyFill="1" applyBorder="1" applyAlignment="1" applyProtection="1">
      <alignment vertical="center"/>
    </xf>
    <xf numFmtId="3" fontId="14" fillId="2" borderId="1" xfId="1" applyNumberFormat="1" applyFont="1" applyFill="1" applyBorder="1" applyAlignment="1" applyProtection="1">
      <alignment vertical="center"/>
      <protection locked="0"/>
    </xf>
    <xf numFmtId="3" fontId="13" fillId="3" borderId="1" xfId="1" applyNumberFormat="1" applyFont="1" applyFill="1" applyBorder="1" applyAlignment="1" applyProtection="1">
      <alignment vertical="center"/>
      <protection locked="0"/>
    </xf>
    <xf numFmtId="3" fontId="13" fillId="3" borderId="1" xfId="6" applyNumberFormat="1" applyFont="1" applyFill="1" applyBorder="1" applyAlignment="1" applyProtection="1">
      <alignment vertical="center" wrapText="1"/>
    </xf>
    <xf numFmtId="3" fontId="14" fillId="3" borderId="1" xfId="6" applyNumberFormat="1" applyFont="1" applyFill="1" applyBorder="1" applyAlignment="1" applyProtection="1">
      <alignment horizontal="left" vertical="center" wrapText="1"/>
    </xf>
    <xf numFmtId="0" fontId="14" fillId="3" borderId="1" xfId="1" applyNumberFormat="1" applyFont="1" applyFill="1" applyBorder="1" applyAlignment="1" applyProtection="1">
      <alignment horizontal="center" vertical="center"/>
    </xf>
    <xf numFmtId="3" fontId="13" fillId="0" borderId="1" xfId="1" applyNumberFormat="1" applyFont="1" applyFill="1" applyBorder="1" applyAlignment="1" applyProtection="1">
      <alignment vertical="center"/>
    </xf>
    <xf numFmtId="3" fontId="14" fillId="3" borderId="1" xfId="1" applyNumberFormat="1" applyFont="1" applyFill="1" applyBorder="1" applyAlignment="1" applyProtection="1">
      <alignment vertical="center"/>
      <protection locked="0"/>
    </xf>
    <xf numFmtId="3" fontId="13" fillId="2" borderId="1" xfId="1" applyNumberFormat="1" applyFont="1" applyFill="1" applyBorder="1" applyAlignment="1" applyProtection="1">
      <alignment vertical="center"/>
    </xf>
    <xf numFmtId="3" fontId="13" fillId="2" borderId="1" xfId="6" applyNumberFormat="1" applyFont="1" applyFill="1" applyBorder="1" applyAlignment="1" applyProtection="1">
      <alignment vertical="center" wrapText="1"/>
    </xf>
    <xf numFmtId="3" fontId="14" fillId="3" borderId="1" xfId="1" applyNumberFormat="1" applyFont="1" applyFill="1" applyBorder="1" applyAlignment="1" applyProtection="1">
      <alignment horizontal="right" vertical="center"/>
    </xf>
    <xf numFmtId="3" fontId="14" fillId="3" borderId="1" xfId="6" applyNumberFormat="1" applyFont="1" applyFill="1" applyBorder="1" applyAlignment="1" applyProtection="1">
      <alignment vertical="center" wrapText="1"/>
    </xf>
    <xf numFmtId="3" fontId="13" fillId="3" borderId="1" xfId="1" applyNumberFormat="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xf>
    <xf numFmtId="0" fontId="0" fillId="0" borderId="0" xfId="0"/>
    <xf numFmtId="3" fontId="13" fillId="0" borderId="1" xfId="0" applyNumberFormat="1" applyFont="1" applyFill="1" applyBorder="1" applyAlignment="1" applyProtection="1">
      <alignment horizontal="center" vertical="center" wrapText="1"/>
    </xf>
    <xf numFmtId="3" fontId="13" fillId="3" borderId="1" xfId="6" applyNumberFormat="1" applyFont="1" applyFill="1" applyBorder="1" applyAlignment="1" applyProtection="1">
      <alignment vertical="center"/>
      <protection locked="0"/>
    </xf>
    <xf numFmtId="3" fontId="14" fillId="2" borderId="1" xfId="6" applyNumberFormat="1" applyFont="1" applyFill="1" applyBorder="1" applyAlignment="1">
      <alignment vertical="center"/>
    </xf>
    <xf numFmtId="3" fontId="13" fillId="0" borderId="1" xfId="1" applyNumberFormat="1" applyFont="1" applyFill="1" applyBorder="1" applyAlignment="1" applyProtection="1">
      <alignment horizontal="center" vertical="center" wrapText="1"/>
    </xf>
    <xf numFmtId="0" fontId="13" fillId="0" borderId="1" xfId="6" applyNumberFormat="1" applyFont="1" applyFill="1" applyBorder="1" applyAlignment="1" applyProtection="1">
      <alignment horizontal="center" vertical="center"/>
    </xf>
    <xf numFmtId="3" fontId="14" fillId="2" borderId="1" xfId="6" applyNumberFormat="1" applyFont="1" applyFill="1" applyBorder="1" applyAlignment="1">
      <alignment horizontal="right" vertical="center" wrapText="1"/>
    </xf>
    <xf numFmtId="3" fontId="13" fillId="3" borderId="1" xfId="0" applyNumberFormat="1" applyFont="1" applyFill="1" applyBorder="1" applyAlignment="1" applyProtection="1">
      <alignment horizontal="right" vertical="center"/>
      <protection locked="0"/>
    </xf>
    <xf numFmtId="0" fontId="28"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3" fontId="13" fillId="0" borderId="1" xfId="0" applyNumberFormat="1" applyFont="1" applyFill="1" applyBorder="1" applyAlignment="1" applyProtection="1">
      <alignment horizontal="right" vertical="center"/>
      <protection locked="0"/>
    </xf>
    <xf numFmtId="3" fontId="13" fillId="0" borderId="1" xfId="6" applyNumberFormat="1" applyFont="1" applyFill="1" applyBorder="1" applyAlignment="1" applyProtection="1">
      <alignment horizontal="right" vertical="center"/>
      <protection locked="0"/>
    </xf>
    <xf numFmtId="0" fontId="30" fillId="0" borderId="1" xfId="6" applyFont="1" applyFill="1" applyBorder="1" applyAlignment="1" applyProtection="1">
      <alignment horizontal="center" vertical="center"/>
    </xf>
    <xf numFmtId="0" fontId="30" fillId="0" borderId="1" xfId="6" applyFont="1" applyFill="1" applyBorder="1" applyAlignment="1" applyProtection="1">
      <alignment horizontal="left" vertical="center"/>
    </xf>
    <xf numFmtId="0" fontId="30" fillId="7" borderId="1" xfId="0" applyFont="1" applyFill="1" applyBorder="1" applyAlignment="1">
      <alignment horizontal="center" vertical="center" wrapText="1"/>
    </xf>
    <xf numFmtId="0" fontId="30" fillId="7" borderId="1" xfId="0" applyFont="1" applyFill="1" applyBorder="1" applyAlignment="1">
      <alignment horizontal="left" vertical="center" wrapText="1"/>
    </xf>
    <xf numFmtId="0" fontId="31" fillId="2" borderId="1" xfId="0" applyFont="1" applyFill="1" applyBorder="1" applyAlignment="1">
      <alignment horizontal="center" vertical="center" wrapText="1"/>
    </xf>
    <xf numFmtId="0" fontId="31" fillId="2" borderId="1" xfId="0" applyFont="1" applyFill="1" applyBorder="1" applyAlignment="1">
      <alignment horizontal="left" vertical="center" wrapText="1"/>
    </xf>
    <xf numFmtId="0" fontId="30" fillId="7" borderId="10" xfId="0" applyFont="1" applyFill="1" applyBorder="1" applyAlignment="1">
      <alignment horizontal="center" vertical="center" wrapText="1"/>
    </xf>
    <xf numFmtId="0" fontId="30" fillId="7" borderId="10" xfId="0" applyFont="1" applyFill="1" applyBorder="1" applyAlignment="1">
      <alignment horizontal="left" vertical="center" wrapText="1"/>
    </xf>
    <xf numFmtId="0" fontId="30" fillId="7" borderId="11" xfId="0" applyFont="1" applyFill="1" applyBorder="1" applyAlignment="1">
      <alignment horizontal="center" vertical="center" wrapText="1"/>
    </xf>
    <xf numFmtId="0" fontId="30" fillId="7" borderId="11" xfId="0" applyFont="1" applyFill="1" applyBorder="1" applyAlignment="1">
      <alignment horizontal="left" vertical="center" wrapText="1"/>
    </xf>
    <xf numFmtId="0" fontId="30" fillId="4" borderId="10" xfId="0" applyFont="1" applyFill="1" applyBorder="1" applyAlignment="1">
      <alignment horizontal="center" vertical="center" wrapText="1"/>
    </xf>
    <xf numFmtId="0" fontId="30" fillId="4" borderId="10" xfId="0" applyFont="1" applyFill="1" applyBorder="1" applyAlignment="1">
      <alignment horizontal="left" vertical="center" wrapText="1"/>
    </xf>
    <xf numFmtId="3" fontId="13" fillId="4" borderId="1" xfId="6" applyNumberFormat="1" applyFont="1" applyFill="1" applyBorder="1" applyAlignment="1" applyProtection="1">
      <alignment horizontal="right" vertical="center"/>
      <protection locked="0"/>
    </xf>
    <xf numFmtId="3" fontId="14" fillId="6" borderId="1" xfId="6" applyNumberFormat="1" applyFont="1" applyFill="1" applyBorder="1" applyAlignment="1">
      <alignment horizontal="right" vertical="center" wrapText="1"/>
    </xf>
    <xf numFmtId="3" fontId="14" fillId="6" borderId="1" xfId="6" applyNumberFormat="1" applyFont="1" applyFill="1" applyBorder="1" applyAlignment="1">
      <alignment horizontal="right" vertical="center"/>
    </xf>
    <xf numFmtId="0" fontId="14" fillId="8" borderId="1" xfId="6" applyNumberFormat="1" applyFont="1" applyFill="1" applyBorder="1" applyAlignment="1">
      <alignment horizontal="center" vertical="center"/>
    </xf>
    <xf numFmtId="0" fontId="14" fillId="8" borderId="1" xfId="6" applyFont="1" applyFill="1" applyBorder="1" applyAlignment="1">
      <alignment horizontal="left" vertical="center" wrapText="1"/>
    </xf>
    <xf numFmtId="4" fontId="13" fillId="3" borderId="1" xfId="0" applyNumberFormat="1" applyFont="1" applyFill="1" applyBorder="1" applyAlignment="1" applyProtection="1">
      <alignment horizontal="right" vertical="center"/>
      <protection locked="0"/>
    </xf>
    <xf numFmtId="3" fontId="21" fillId="9"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vertical="center"/>
      <protection locked="0"/>
    </xf>
    <xf numFmtId="165" fontId="21" fillId="9" borderId="1" xfId="12" applyNumberFormat="1" applyFont="1" applyFill="1" applyBorder="1" applyAlignment="1" applyProtection="1">
      <alignment horizontal="center" vertical="center" wrapText="1"/>
    </xf>
    <xf numFmtId="3" fontId="14" fillId="2" borderId="1" xfId="6" applyNumberFormat="1" applyFont="1" applyFill="1" applyBorder="1" applyAlignment="1">
      <alignment vertical="center" wrapText="1"/>
    </xf>
    <xf numFmtId="0" fontId="13" fillId="0" borderId="0" xfId="1" applyFont="1" applyFill="1" applyAlignment="1">
      <alignment horizontal="left" vertical="center"/>
    </xf>
    <xf numFmtId="0" fontId="13" fillId="0" borderId="0" xfId="1" applyFont="1" applyFill="1" applyBorder="1" applyAlignment="1">
      <alignment vertical="center"/>
    </xf>
    <xf numFmtId="3" fontId="13" fillId="0" borderId="1" xfId="1" applyNumberFormat="1" applyFont="1" applyFill="1" applyBorder="1" applyAlignment="1" applyProtection="1">
      <alignment horizontal="right" vertical="center"/>
      <protection locked="0"/>
    </xf>
    <xf numFmtId="0" fontId="13" fillId="0" borderId="1" xfId="1" applyFont="1" applyFill="1" applyBorder="1" applyAlignment="1">
      <alignment vertical="center"/>
    </xf>
    <xf numFmtId="166" fontId="21" fillId="0" borderId="1" xfId="1" applyNumberFormat="1" applyFont="1" applyFill="1" applyBorder="1" applyAlignment="1">
      <alignment horizontal="left" vertical="center" wrapText="1"/>
    </xf>
    <xf numFmtId="0" fontId="21" fillId="0" borderId="1" xfId="1" applyFont="1" applyFill="1" applyBorder="1" applyAlignment="1">
      <alignment horizontal="left" vertical="center"/>
    </xf>
    <xf numFmtId="0" fontId="13" fillId="0" borderId="1" xfId="1" applyFont="1" applyFill="1" applyBorder="1" applyAlignment="1">
      <alignment horizontal="left" vertical="center" wrapText="1"/>
    </xf>
    <xf numFmtId="3" fontId="21" fillId="0" borderId="1" xfId="1" applyNumberFormat="1" applyFont="1" applyFill="1" applyBorder="1" applyAlignment="1" applyProtection="1">
      <alignment horizontal="right" vertical="center"/>
      <protection locked="0"/>
    </xf>
    <xf numFmtId="0" fontId="14" fillId="0" borderId="1" xfId="1" applyFont="1" applyFill="1" applyBorder="1" applyAlignment="1">
      <alignment horizontal="center" vertical="center" wrapText="1"/>
    </xf>
    <xf numFmtId="167" fontId="14" fillId="0" borderId="1" xfId="9" applyNumberFormat="1" applyFont="1" applyFill="1" applyBorder="1" applyAlignment="1">
      <alignment horizontal="center" vertical="center" wrapText="1"/>
    </xf>
    <xf numFmtId="3" fontId="13" fillId="3" borderId="1" xfId="6" applyNumberFormat="1" applyFont="1" applyFill="1" applyBorder="1" applyAlignment="1">
      <alignment vertical="center"/>
    </xf>
    <xf numFmtId="0" fontId="13" fillId="0" borderId="0" xfId="6" applyFont="1" applyFill="1" applyAlignment="1" applyProtection="1">
      <alignment vertical="center"/>
    </xf>
    <xf numFmtId="165" fontId="13" fillId="0" borderId="0" xfId="12" applyNumberFormat="1" applyFont="1" applyFill="1" applyAlignment="1" applyProtection="1">
      <alignment horizontal="center" vertical="center"/>
    </xf>
    <xf numFmtId="0" fontId="29" fillId="0" borderId="12" xfId="6" applyFont="1" applyFill="1" applyBorder="1" applyAlignment="1" applyProtection="1">
      <alignment vertical="center"/>
    </xf>
    <xf numFmtId="0" fontId="13" fillId="0" borderId="13" xfId="6" applyFont="1" applyFill="1" applyBorder="1" applyAlignment="1" applyProtection="1">
      <alignment vertical="center"/>
    </xf>
    <xf numFmtId="0" fontId="13" fillId="0" borderId="14" xfId="6" applyFont="1" applyFill="1" applyBorder="1" applyAlignment="1" applyProtection="1">
      <alignment vertical="center"/>
    </xf>
    <xf numFmtId="0" fontId="13" fillId="0" borderId="0" xfId="6" applyFont="1" applyFill="1" applyBorder="1" applyAlignment="1" applyProtection="1">
      <alignment vertical="center"/>
    </xf>
    <xf numFmtId="1" fontId="21" fillId="9" borderId="1" xfId="12" applyNumberFormat="1" applyFont="1" applyFill="1" applyBorder="1" applyAlignment="1" applyProtection="1">
      <alignment horizontal="center" vertical="center" wrapText="1"/>
    </xf>
    <xf numFmtId="3" fontId="14" fillId="8" borderId="1" xfId="6" applyNumberFormat="1" applyFont="1" applyFill="1" applyBorder="1" applyAlignment="1">
      <alignment horizontal="right" vertical="center" wrapText="1"/>
    </xf>
    <xf numFmtId="3" fontId="14" fillId="6" borderId="1" xfId="0" applyNumberFormat="1" applyFont="1" applyFill="1" applyBorder="1" applyAlignment="1">
      <alignment vertical="center"/>
    </xf>
    <xf numFmtId="3" fontId="14" fillId="0" borderId="1" xfId="0" applyNumberFormat="1" applyFont="1" applyFill="1" applyBorder="1" applyAlignment="1">
      <alignment vertical="center"/>
    </xf>
    <xf numFmtId="3" fontId="14" fillId="2" borderId="1" xfId="0" applyNumberFormat="1" applyFont="1" applyFill="1" applyBorder="1" applyAlignment="1">
      <alignment horizontal="right" vertical="center"/>
    </xf>
    <xf numFmtId="3" fontId="14" fillId="6" borderId="6" xfId="6" applyNumberFormat="1" applyFont="1" applyFill="1" applyBorder="1" applyAlignment="1">
      <alignment horizontal="right" vertical="center" wrapText="1"/>
    </xf>
    <xf numFmtId="3" fontId="14" fillId="8" borderId="1" xfId="6" applyNumberFormat="1" applyFont="1" applyFill="1" applyBorder="1" applyAlignment="1">
      <alignment vertical="center"/>
    </xf>
    <xf numFmtId="4" fontId="13" fillId="3" borderId="1" xfId="6" applyNumberFormat="1" applyFont="1" applyFill="1" applyBorder="1" applyAlignment="1" applyProtection="1">
      <alignment vertical="center"/>
      <protection locked="0"/>
    </xf>
    <xf numFmtId="3" fontId="14" fillId="2" borderId="1" xfId="6" applyNumberFormat="1" applyFont="1" applyFill="1" applyBorder="1" applyAlignment="1" applyProtection="1">
      <alignment horizontal="right" vertical="center" wrapText="1"/>
    </xf>
    <xf numFmtId="3" fontId="13" fillId="4" borderId="1" xfId="6" applyNumberFormat="1" applyFont="1" applyFill="1" applyBorder="1" applyAlignment="1" applyProtection="1">
      <alignment horizontal="right" vertical="center" wrapText="1"/>
    </xf>
    <xf numFmtId="3" fontId="14" fillId="2" borderId="1" xfId="6" applyNumberFormat="1" applyFont="1" applyFill="1" applyBorder="1" applyAlignment="1" applyProtection="1">
      <alignment horizontal="right" vertical="center"/>
    </xf>
    <xf numFmtId="3" fontId="13" fillId="0" borderId="1" xfId="0" applyNumberFormat="1" applyFont="1" applyFill="1" applyBorder="1" applyAlignment="1">
      <alignment horizontal="center" vertical="center"/>
    </xf>
    <xf numFmtId="3" fontId="14" fillId="8" borderId="1" xfId="6" applyNumberFormat="1" applyFont="1" applyFill="1" applyBorder="1" applyAlignment="1" applyProtection="1">
      <alignment vertical="center"/>
      <protection locked="0"/>
    </xf>
    <xf numFmtId="0" fontId="0" fillId="0" borderId="0" xfId="0" applyFont="1" applyAlignment="1">
      <alignment vertical="center"/>
    </xf>
    <xf numFmtId="0" fontId="38" fillId="0" borderId="0" xfId="0" applyFont="1" applyAlignment="1">
      <alignment vertical="center"/>
    </xf>
    <xf numFmtId="3" fontId="14" fillId="2" borderId="4" xfId="6" applyNumberFormat="1" applyFont="1" applyFill="1" applyBorder="1" applyAlignment="1">
      <alignment horizontal="right" vertical="center" wrapText="1"/>
    </xf>
    <xf numFmtId="0" fontId="13" fillId="0" borderId="1" xfId="0" applyNumberFormat="1" applyFont="1" applyFill="1" applyBorder="1" applyAlignment="1" applyProtection="1">
      <alignment horizontal="center" vertical="center"/>
    </xf>
    <xf numFmtId="3" fontId="13" fillId="0" borderId="1" xfId="0" applyNumberFormat="1" applyFont="1" applyFill="1" applyBorder="1" applyAlignment="1" applyProtection="1">
      <alignment horizontal="center" vertical="center" wrapText="1"/>
    </xf>
    <xf numFmtId="165" fontId="13" fillId="0" borderId="0" xfId="12" applyNumberFormat="1" applyFont="1" applyBorder="1" applyAlignment="1" applyProtection="1">
      <alignment horizontal="left" vertical="center" wrapText="1"/>
    </xf>
    <xf numFmtId="165" fontId="13" fillId="0" borderId="0" xfId="12" applyNumberFormat="1" applyFont="1" applyFill="1" applyBorder="1" applyAlignment="1" applyProtection="1">
      <alignment horizontal="left" vertical="center" wrapText="1"/>
    </xf>
    <xf numFmtId="3" fontId="13" fillId="0" borderId="0" xfId="0" applyNumberFormat="1" applyFont="1" applyBorder="1" applyAlignment="1" applyProtection="1">
      <alignment horizontal="left" vertical="center" wrapText="1"/>
    </xf>
    <xf numFmtId="3" fontId="13" fillId="0" borderId="0" xfId="0" applyNumberFormat="1" applyFont="1" applyFill="1" applyBorder="1" applyAlignment="1" applyProtection="1">
      <alignment horizontal="left" vertical="center" wrapText="1"/>
    </xf>
    <xf numFmtId="165" fontId="12" fillId="0" borderId="0" xfId="12" applyNumberFormat="1" applyFont="1" applyAlignment="1">
      <alignment horizontal="left" vertical="center" wrapText="1"/>
    </xf>
    <xf numFmtId="0" fontId="12" fillId="0" borderId="0" xfId="0" applyFont="1" applyAlignment="1">
      <alignment horizontal="left" vertical="center" wrapText="1"/>
    </xf>
    <xf numFmtId="4" fontId="21" fillId="0" borderId="1" xfId="6" applyNumberFormat="1" applyFont="1" applyFill="1" applyBorder="1" applyAlignment="1">
      <alignment horizontal="right" vertical="center" wrapText="1"/>
    </xf>
    <xf numFmtId="165" fontId="13" fillId="3" borderId="1" xfId="12" applyNumberFormat="1" applyFont="1" applyFill="1" applyBorder="1" applyAlignment="1">
      <alignment horizontal="left" vertical="center" wrapText="1"/>
    </xf>
    <xf numFmtId="165" fontId="40" fillId="2" borderId="1" xfId="12" applyNumberFormat="1" applyFont="1" applyFill="1" applyBorder="1" applyAlignment="1" applyProtection="1">
      <alignment horizontal="left" vertical="center" wrapText="1"/>
    </xf>
    <xf numFmtId="165" fontId="37" fillId="3" borderId="1" xfId="12" applyNumberFormat="1" applyFont="1" applyFill="1" applyBorder="1" applyAlignment="1" applyProtection="1">
      <alignment horizontal="left" vertical="center" wrapText="1"/>
      <protection locked="0"/>
    </xf>
    <xf numFmtId="165" fontId="40" fillId="0" borderId="1" xfId="12" quotePrefix="1" applyNumberFormat="1" applyFont="1" applyFill="1" applyBorder="1" applyAlignment="1" applyProtection="1">
      <alignment horizontal="left" vertical="center" wrapText="1"/>
      <protection locked="0"/>
    </xf>
    <xf numFmtId="165" fontId="40" fillId="0" borderId="1" xfId="12" applyNumberFormat="1" applyFont="1" applyFill="1" applyBorder="1" applyAlignment="1" applyProtection="1">
      <alignment horizontal="left" vertical="center" wrapText="1"/>
      <protection locked="0"/>
    </xf>
    <xf numFmtId="165" fontId="40" fillId="8" borderId="1" xfId="12" applyNumberFormat="1" applyFont="1" applyFill="1" applyBorder="1" applyAlignment="1" applyProtection="1">
      <alignment horizontal="left" vertical="center" wrapText="1"/>
      <protection locked="0"/>
    </xf>
    <xf numFmtId="165" fontId="37" fillId="0" borderId="3" xfId="12" applyNumberFormat="1" applyFont="1" applyFill="1" applyBorder="1" applyAlignment="1">
      <alignment horizontal="left" vertical="center" wrapText="1"/>
    </xf>
    <xf numFmtId="165" fontId="40" fillId="6" borderId="1" xfId="12" applyNumberFormat="1" applyFont="1" applyFill="1" applyBorder="1" applyAlignment="1">
      <alignment horizontal="left" vertical="center" wrapText="1"/>
    </xf>
    <xf numFmtId="165" fontId="40" fillId="2" borderId="1" xfId="12" applyNumberFormat="1" applyFont="1" applyFill="1" applyBorder="1" applyAlignment="1">
      <alignment horizontal="left" vertical="center" wrapText="1"/>
    </xf>
    <xf numFmtId="165" fontId="40" fillId="0" borderId="1" xfId="12" applyNumberFormat="1" applyFont="1" applyFill="1" applyBorder="1" applyAlignment="1">
      <alignment horizontal="left" vertical="center" wrapText="1"/>
    </xf>
    <xf numFmtId="165" fontId="37" fillId="0" borderId="1" xfId="12" applyNumberFormat="1" applyFont="1" applyBorder="1" applyAlignment="1">
      <alignment horizontal="left" vertical="center" wrapText="1"/>
    </xf>
    <xf numFmtId="165" fontId="37" fillId="0" borderId="1" xfId="12" applyNumberFormat="1" applyFont="1" applyFill="1" applyBorder="1" applyAlignment="1">
      <alignment horizontal="left" vertical="center" wrapText="1"/>
    </xf>
    <xf numFmtId="165" fontId="40" fillId="6" borderId="4" xfId="12" applyNumberFormat="1" applyFont="1" applyFill="1" applyBorder="1" applyAlignment="1">
      <alignment horizontal="left" vertical="center" wrapText="1"/>
    </xf>
    <xf numFmtId="165" fontId="40" fillId="6" borderId="6" xfId="12" applyNumberFormat="1" applyFont="1" applyFill="1" applyBorder="1" applyAlignment="1">
      <alignment horizontal="left" vertical="center" wrapText="1"/>
    </xf>
    <xf numFmtId="165" fontId="40" fillId="8" borderId="1" xfId="12" applyNumberFormat="1" applyFont="1" applyFill="1" applyBorder="1" applyAlignment="1">
      <alignment horizontal="left" vertical="center" wrapText="1"/>
    </xf>
    <xf numFmtId="4" fontId="37" fillId="0" borderId="1" xfId="0" applyNumberFormat="1" applyFont="1" applyFill="1" applyBorder="1" applyAlignment="1" applyProtection="1">
      <alignment vertical="center"/>
      <protection locked="0"/>
    </xf>
    <xf numFmtId="165" fontId="37" fillId="4" borderId="1" xfId="12" applyNumberFormat="1" applyFont="1" applyFill="1" applyBorder="1" applyAlignment="1" applyProtection="1">
      <alignment horizontal="left" vertical="center" wrapText="1"/>
      <protection locked="0"/>
    </xf>
    <xf numFmtId="3" fontId="37" fillId="0" borderId="1" xfId="6" applyNumberFormat="1" applyFont="1" applyFill="1" applyBorder="1" applyAlignment="1" applyProtection="1">
      <alignment vertical="center" wrapText="1"/>
    </xf>
    <xf numFmtId="3" fontId="37" fillId="3" borderId="1" xfId="6" applyNumberFormat="1" applyFont="1" applyFill="1" applyBorder="1" applyAlignment="1" applyProtection="1">
      <alignment vertical="center" wrapText="1"/>
    </xf>
    <xf numFmtId="3" fontId="37" fillId="0" borderId="1" xfId="0" applyNumberFormat="1" applyFont="1" applyBorder="1" applyAlignment="1" applyProtection="1">
      <alignment horizontal="right" vertical="center"/>
      <protection locked="0"/>
    </xf>
    <xf numFmtId="3" fontId="37" fillId="0" borderId="1" xfId="5" applyNumberFormat="1" applyFont="1" applyFill="1" applyBorder="1" applyAlignment="1" applyProtection="1">
      <alignment horizontal="right" vertical="center"/>
      <protection locked="0"/>
    </xf>
    <xf numFmtId="14" fontId="37" fillId="0" borderId="1" xfId="5" applyNumberFormat="1" applyFont="1" applyFill="1" applyBorder="1" applyAlignment="1" applyProtection="1">
      <alignment horizontal="left" vertical="center"/>
      <protection locked="0"/>
    </xf>
    <xf numFmtId="0" fontId="37" fillId="0" borderId="1" xfId="5" applyFont="1" applyBorder="1" applyAlignment="1" applyProtection="1">
      <alignment vertical="center"/>
      <protection locked="0"/>
    </xf>
    <xf numFmtId="3" fontId="37" fillId="0" borderId="1" xfId="0" applyNumberFormat="1" applyFont="1" applyBorder="1" applyAlignment="1" applyProtection="1">
      <alignment vertical="center"/>
      <protection locked="0"/>
    </xf>
    <xf numFmtId="4" fontId="37" fillId="0" borderId="1" xfId="13" applyNumberFormat="1" applyFont="1" applyBorder="1" applyAlignment="1" applyProtection="1">
      <alignment vertical="center"/>
      <protection locked="0"/>
    </xf>
    <xf numFmtId="3" fontId="37" fillId="0" borderId="1" xfId="5" applyNumberFormat="1" applyFont="1" applyBorder="1" applyAlignment="1" applyProtection="1">
      <alignment vertical="center"/>
      <protection locked="0"/>
    </xf>
    <xf numFmtId="14" fontId="37" fillId="0" borderId="1" xfId="5" applyNumberFormat="1" applyFont="1" applyBorder="1" applyAlignment="1" applyProtection="1">
      <alignment vertical="center"/>
      <protection locked="0"/>
    </xf>
    <xf numFmtId="3" fontId="37" fillId="0" borderId="1" xfId="13" applyNumberFormat="1" applyFont="1" applyBorder="1" applyAlignment="1" applyProtection="1">
      <alignment vertical="center"/>
      <protection locked="0"/>
    </xf>
    <xf numFmtId="3" fontId="37" fillId="0" borderId="1" xfId="13" applyNumberFormat="1" applyFont="1" applyFill="1" applyBorder="1" applyAlignment="1" applyProtection="1">
      <alignment vertical="center"/>
      <protection locked="0"/>
    </xf>
    <xf numFmtId="4" fontId="37" fillId="0" borderId="1" xfId="13" applyNumberFormat="1" applyFont="1" applyFill="1" applyBorder="1" applyAlignment="1" applyProtection="1">
      <alignment vertical="center"/>
      <protection locked="0"/>
    </xf>
    <xf numFmtId="3" fontId="37" fillId="0" borderId="1" xfId="5" applyNumberFormat="1" applyFont="1" applyFill="1" applyBorder="1" applyAlignment="1" applyProtection="1">
      <alignment vertical="center"/>
      <protection locked="0"/>
    </xf>
    <xf numFmtId="14" fontId="37" fillId="0" borderId="1" xfId="5" applyNumberFormat="1" applyFont="1" applyFill="1" applyBorder="1" applyAlignment="1" applyProtection="1">
      <alignment vertical="center"/>
      <protection locked="0"/>
    </xf>
    <xf numFmtId="3" fontId="13" fillId="0" borderId="1" xfId="0" applyNumberFormat="1" applyFont="1" applyFill="1" applyBorder="1" applyAlignment="1">
      <alignment horizontal="right" vertical="center"/>
    </xf>
    <xf numFmtId="0" fontId="0" fillId="0" borderId="0" xfId="0" applyFont="1" applyAlignment="1">
      <alignment horizontal="right" vertical="center"/>
    </xf>
    <xf numFmtId="0" fontId="0" fillId="0" borderId="0" xfId="0" applyFont="1"/>
    <xf numFmtId="165" fontId="13" fillId="0" borderId="1" xfId="12" applyNumberFormat="1" applyFont="1" applyFill="1" applyBorder="1" applyAlignment="1" applyProtection="1">
      <alignment horizontal="center" vertical="center"/>
      <protection locked="0"/>
    </xf>
    <xf numFmtId="165" fontId="13" fillId="0" borderId="1" xfId="12" applyNumberFormat="1" applyFont="1" applyFill="1" applyBorder="1" applyAlignment="1" applyProtection="1">
      <alignment horizontal="left" vertical="center" wrapText="1"/>
      <protection locked="0"/>
    </xf>
    <xf numFmtId="165" fontId="13" fillId="4" borderId="1" xfId="12" applyNumberFormat="1" applyFont="1" applyFill="1" applyBorder="1" applyAlignment="1" applyProtection="1">
      <alignment horizontal="center" vertical="center"/>
      <protection locked="0"/>
    </xf>
    <xf numFmtId="165" fontId="13" fillId="4" borderId="1" xfId="12" applyNumberFormat="1" applyFont="1" applyFill="1" applyBorder="1" applyAlignment="1" applyProtection="1">
      <alignment horizontal="left" vertical="center" wrapText="1"/>
      <protection locked="0"/>
    </xf>
    <xf numFmtId="0" fontId="30" fillId="4" borderId="11" xfId="0" applyFont="1" applyFill="1" applyBorder="1" applyAlignment="1">
      <alignment horizontal="center" vertical="center" wrapText="1"/>
    </xf>
    <xf numFmtId="0" fontId="30" fillId="4" borderId="11" xfId="0" applyFont="1" applyFill="1" applyBorder="1" applyAlignment="1">
      <alignment horizontal="left" vertical="center" wrapText="1"/>
    </xf>
    <xf numFmtId="0" fontId="13" fillId="4" borderId="0" xfId="6" applyFont="1" applyFill="1" applyAlignment="1" applyProtection="1">
      <alignment vertical="center"/>
    </xf>
    <xf numFmtId="165" fontId="14" fillId="2" borderId="1" xfId="12" applyNumberFormat="1" applyFont="1" applyFill="1" applyBorder="1" applyAlignment="1" applyProtection="1">
      <alignment horizontal="center" vertical="center" wrapText="1"/>
    </xf>
    <xf numFmtId="165" fontId="14" fillId="2" borderId="1" xfId="12" applyNumberFormat="1" applyFont="1" applyFill="1" applyBorder="1" applyAlignment="1" applyProtection="1">
      <alignment horizontal="left" vertical="center" wrapText="1"/>
    </xf>
    <xf numFmtId="165" fontId="14" fillId="2" borderId="1" xfId="12" applyNumberFormat="1" applyFont="1" applyFill="1" applyBorder="1" applyAlignment="1" applyProtection="1">
      <alignment horizontal="center" vertical="center"/>
    </xf>
    <xf numFmtId="165" fontId="13" fillId="3" borderId="1" xfId="12" applyNumberFormat="1" applyFont="1" applyFill="1" applyBorder="1" applyAlignment="1" applyProtection="1">
      <alignment horizontal="center" vertical="center"/>
      <protection locked="0"/>
    </xf>
    <xf numFmtId="165" fontId="14" fillId="2" borderId="1" xfId="12" applyNumberFormat="1" applyFont="1" applyFill="1" applyBorder="1" applyAlignment="1" applyProtection="1">
      <alignment horizontal="center" vertical="center"/>
      <protection locked="0"/>
    </xf>
    <xf numFmtId="165" fontId="14" fillId="3" borderId="1" xfId="12" applyNumberFormat="1" applyFont="1" applyFill="1" applyBorder="1" applyAlignment="1" applyProtection="1">
      <alignment horizontal="center" vertical="center"/>
      <protection locked="0"/>
    </xf>
    <xf numFmtId="165" fontId="14" fillId="0" borderId="1" xfId="12" applyNumberFormat="1" applyFont="1" applyFill="1" applyBorder="1" applyAlignment="1" applyProtection="1">
      <alignment horizontal="center" vertical="center"/>
      <protection locked="0"/>
    </xf>
    <xf numFmtId="165" fontId="13" fillId="2" borderId="1" xfId="12" applyNumberFormat="1" applyFont="1" applyFill="1" applyBorder="1" applyAlignment="1" applyProtection="1">
      <alignment horizontal="center" vertical="center"/>
    </xf>
    <xf numFmtId="165" fontId="41" fillId="2" borderId="1" xfId="12" applyNumberFormat="1" applyFont="1" applyFill="1" applyBorder="1" applyAlignment="1" applyProtection="1">
      <alignment horizontal="justify" vertical="center" wrapText="1"/>
    </xf>
    <xf numFmtId="165" fontId="41" fillId="3" borderId="1" xfId="12" applyNumberFormat="1" applyFont="1" applyFill="1" applyBorder="1" applyAlignment="1" applyProtection="1">
      <alignment horizontal="justify" vertical="center" wrapText="1"/>
      <protection locked="0"/>
    </xf>
    <xf numFmtId="165" fontId="41" fillId="3" borderId="1" xfId="12" applyNumberFormat="1" applyFont="1" applyFill="1" applyBorder="1" applyAlignment="1" applyProtection="1">
      <alignment horizontal="justify" vertical="center"/>
      <protection locked="0"/>
    </xf>
    <xf numFmtId="165" fontId="13" fillId="3" borderId="1" xfId="12" applyNumberFormat="1" applyFont="1" applyFill="1" applyBorder="1" applyAlignment="1" applyProtection="1">
      <alignment horizontal="center" vertical="justify"/>
      <protection locked="0"/>
    </xf>
    <xf numFmtId="165" fontId="41" fillId="3" borderId="1" xfId="12" applyNumberFormat="1" applyFont="1" applyFill="1" applyBorder="1" applyAlignment="1" applyProtection="1">
      <alignment horizontal="left" vertical="center" wrapText="1"/>
      <protection locked="0"/>
    </xf>
    <xf numFmtId="165" fontId="41" fillId="2" borderId="1" xfId="12" applyNumberFormat="1" applyFont="1" applyFill="1" applyBorder="1" applyAlignment="1" applyProtection="1">
      <alignment horizontal="justify" vertical="center"/>
    </xf>
    <xf numFmtId="165" fontId="41" fillId="0" borderId="1" xfId="12" applyNumberFormat="1" applyFont="1" applyFill="1" applyBorder="1" applyAlignment="1" applyProtection="1">
      <alignment horizontal="left" vertical="center" wrapText="1"/>
      <protection locked="0"/>
    </xf>
    <xf numFmtId="165" fontId="41" fillId="2" borderId="1" xfId="12" applyNumberFormat="1" applyFont="1" applyFill="1" applyBorder="1" applyAlignment="1" applyProtection="1">
      <alignment horizontal="justify" vertical="center" wrapText="1"/>
      <protection locked="0"/>
    </xf>
    <xf numFmtId="3" fontId="13" fillId="0" borderId="1" xfId="0" applyNumberFormat="1" applyFont="1" applyFill="1" applyBorder="1" applyAlignment="1" applyProtection="1">
      <alignment vertical="center"/>
      <protection locked="0"/>
    </xf>
    <xf numFmtId="3" fontId="13" fillId="0" borderId="1" xfId="13" applyNumberFormat="1" applyFont="1" applyFill="1" applyBorder="1" applyAlignment="1" applyProtection="1">
      <alignment vertical="center"/>
      <protection locked="0"/>
    </xf>
    <xf numFmtId="4" fontId="13" fillId="0" borderId="1" xfId="13" applyNumberFormat="1" applyFont="1" applyFill="1" applyBorder="1" applyAlignment="1" applyProtection="1">
      <alignment vertical="center"/>
      <protection locked="0"/>
    </xf>
    <xf numFmtId="3" fontId="13" fillId="0" borderId="1" xfId="5" applyNumberFormat="1" applyFont="1" applyFill="1" applyBorder="1" applyAlignment="1" applyProtection="1">
      <alignment vertical="center"/>
      <protection locked="0"/>
    </xf>
    <xf numFmtId="14" fontId="13" fillId="0" borderId="1" xfId="5" applyNumberFormat="1" applyFont="1" applyFill="1" applyBorder="1" applyAlignment="1" applyProtection="1">
      <alignment vertical="center"/>
      <protection locked="0"/>
    </xf>
    <xf numFmtId="3" fontId="14" fillId="4" borderId="1" xfId="6" applyNumberFormat="1" applyFont="1" applyFill="1" applyBorder="1" applyAlignment="1" applyProtection="1">
      <alignment vertical="center" wrapText="1"/>
    </xf>
    <xf numFmtId="3" fontId="14" fillId="4" borderId="1" xfId="0" applyNumberFormat="1" applyFont="1" applyFill="1" applyBorder="1" applyAlignment="1" applyProtection="1">
      <alignment vertical="center"/>
      <protection locked="0"/>
    </xf>
    <xf numFmtId="3" fontId="14" fillId="4" borderId="1" xfId="13" applyNumberFormat="1" applyFont="1" applyFill="1" applyBorder="1" applyAlignment="1" applyProtection="1">
      <alignment vertical="center"/>
      <protection locked="0"/>
    </xf>
    <xf numFmtId="4" fontId="14" fillId="4" borderId="1" xfId="13" applyNumberFormat="1" applyFont="1" applyFill="1" applyBorder="1" applyAlignment="1" applyProtection="1">
      <alignment vertical="center"/>
      <protection locked="0"/>
    </xf>
    <xf numFmtId="3" fontId="14" fillId="4" borderId="1" xfId="5" applyNumberFormat="1" applyFont="1" applyFill="1" applyBorder="1" applyAlignment="1" applyProtection="1">
      <alignment vertical="center"/>
      <protection locked="0"/>
    </xf>
    <xf numFmtId="14" fontId="14" fillId="4" borderId="1" xfId="5" applyNumberFormat="1" applyFont="1" applyFill="1" applyBorder="1" applyAlignment="1" applyProtection="1">
      <alignment vertical="center"/>
      <protection locked="0"/>
    </xf>
    <xf numFmtId="4" fontId="13" fillId="0" borderId="1" xfId="0" applyNumberFormat="1" applyFont="1" applyFill="1" applyBorder="1" applyAlignment="1" applyProtection="1">
      <alignment vertical="center"/>
      <protection locked="0"/>
    </xf>
    <xf numFmtId="3" fontId="13" fillId="0" borderId="1" xfId="0" applyNumberFormat="1" applyFont="1" applyBorder="1" applyAlignment="1" applyProtection="1">
      <alignment vertical="center"/>
      <protection locked="0"/>
    </xf>
    <xf numFmtId="3" fontId="13" fillId="0" borderId="1" xfId="13" applyNumberFormat="1" applyFont="1" applyBorder="1" applyAlignment="1" applyProtection="1">
      <alignment vertical="center"/>
      <protection locked="0"/>
    </xf>
    <xf numFmtId="4" fontId="13" fillId="0" borderId="1" xfId="13" applyNumberFormat="1" applyFont="1" applyBorder="1" applyAlignment="1" applyProtection="1">
      <alignment vertical="center"/>
      <protection locked="0"/>
    </xf>
    <xf numFmtId="3" fontId="13" fillId="0" borderId="1" xfId="5" applyNumberFormat="1" applyFont="1" applyBorder="1" applyAlignment="1" applyProtection="1">
      <alignment vertical="center"/>
      <protection locked="0"/>
    </xf>
    <xf numFmtId="14" fontId="13" fillId="0" borderId="1" xfId="5" applyNumberFormat="1" applyFont="1" applyBorder="1" applyAlignment="1" applyProtection="1">
      <alignment vertical="center"/>
      <protection locked="0"/>
    </xf>
    <xf numFmtId="3" fontId="14" fillId="0" borderId="1" xfId="0" applyNumberFormat="1" applyFont="1" applyBorder="1" applyAlignment="1" applyProtection="1">
      <alignment vertical="center"/>
      <protection locked="0"/>
    </xf>
    <xf numFmtId="3" fontId="14" fillId="0" borderId="1" xfId="13" applyNumberFormat="1" applyFont="1" applyBorder="1" applyAlignment="1" applyProtection="1">
      <alignment vertical="center"/>
      <protection locked="0"/>
    </xf>
    <xf numFmtId="4" fontId="14" fillId="0" borderId="1" xfId="13" applyNumberFormat="1" applyFont="1" applyBorder="1" applyAlignment="1" applyProtection="1">
      <alignment vertical="center"/>
      <protection locked="0"/>
    </xf>
    <xf numFmtId="3" fontId="14" fillId="0" borderId="1" xfId="5" applyNumberFormat="1" applyFont="1" applyBorder="1" applyAlignment="1" applyProtection="1">
      <alignment vertical="center"/>
      <protection locked="0"/>
    </xf>
    <xf numFmtId="14" fontId="14" fillId="0" borderId="1" xfId="5" applyNumberFormat="1" applyFont="1" applyBorder="1" applyAlignment="1" applyProtection="1">
      <alignment vertical="center"/>
      <protection locked="0"/>
    </xf>
    <xf numFmtId="3" fontId="14" fillId="4" borderId="1" xfId="0" applyNumberFormat="1" applyFont="1" applyFill="1" applyBorder="1" applyAlignment="1" applyProtection="1">
      <alignment horizontal="right" vertical="center"/>
      <protection locked="0"/>
    </xf>
    <xf numFmtId="3" fontId="13" fillId="0" borderId="1" xfId="0" applyNumberFormat="1" applyFont="1" applyBorder="1" applyAlignment="1" applyProtection="1">
      <alignment horizontal="right" vertical="center"/>
      <protection locked="0"/>
    </xf>
    <xf numFmtId="3" fontId="14" fillId="2" borderId="1" xfId="0" applyNumberFormat="1" applyFont="1" applyFill="1" applyBorder="1" applyAlignment="1" applyProtection="1">
      <alignment vertical="center"/>
      <protection locked="0"/>
    </xf>
    <xf numFmtId="4" fontId="13" fillId="2" borderId="1" xfId="13" applyNumberFormat="1" applyFont="1" applyFill="1" applyBorder="1" applyAlignment="1" applyProtection="1">
      <alignment vertical="center"/>
      <protection locked="0"/>
    </xf>
    <xf numFmtId="14" fontId="13" fillId="2" borderId="1" xfId="5" applyNumberFormat="1" applyFont="1" applyFill="1" applyBorder="1" applyAlignment="1" applyProtection="1">
      <alignment vertical="center"/>
      <protection locked="0"/>
    </xf>
    <xf numFmtId="14" fontId="13" fillId="0" borderId="1" xfId="5" applyNumberFormat="1" applyFont="1" applyBorder="1" applyAlignment="1" applyProtection="1">
      <protection locked="0"/>
    </xf>
    <xf numFmtId="3" fontId="13" fillId="0" borderId="1" xfId="5" applyNumberFormat="1" applyFont="1" applyFill="1" applyBorder="1" applyAlignment="1" applyProtection="1">
      <alignment horizontal="right" vertical="center"/>
      <protection locked="0"/>
    </xf>
    <xf numFmtId="14" fontId="13" fillId="0" borderId="1" xfId="5" applyNumberFormat="1" applyFont="1" applyBorder="1" applyAlignment="1" applyProtection="1">
      <alignment horizontal="left" vertical="center"/>
      <protection locked="0"/>
    </xf>
    <xf numFmtId="0" fontId="13" fillId="0" borderId="1" xfId="5" applyFont="1" applyBorder="1" applyAlignment="1" applyProtection="1">
      <alignment vertical="center"/>
      <protection locked="0"/>
    </xf>
    <xf numFmtId="3" fontId="14" fillId="2" borderId="1" xfId="5" applyNumberFormat="1" applyFont="1" applyFill="1" applyBorder="1" applyAlignment="1" applyProtection="1">
      <alignment horizontal="right" vertical="center"/>
      <protection locked="0"/>
    </xf>
    <xf numFmtId="14" fontId="14" fillId="2" borderId="1" xfId="5" applyNumberFormat="1" applyFont="1" applyFill="1" applyBorder="1" applyAlignment="1" applyProtection="1">
      <alignment horizontal="left" vertical="center"/>
      <protection locked="0"/>
    </xf>
    <xf numFmtId="3" fontId="13" fillId="0" borderId="1" xfId="14" applyNumberFormat="1" applyFont="1" applyFill="1" applyBorder="1" applyAlignment="1" applyProtection="1">
      <alignment horizontal="right" vertical="center"/>
      <protection locked="0"/>
    </xf>
    <xf numFmtId="14" fontId="13" fillId="0" borderId="1" xfId="1" applyNumberFormat="1" applyFont="1" applyFill="1" applyBorder="1" applyAlignment="1" applyProtection="1">
      <alignment vertical="center"/>
      <protection locked="0"/>
    </xf>
    <xf numFmtId="0" fontId="13" fillId="0" borderId="1" xfId="5" applyFont="1" applyFill="1" applyBorder="1" applyAlignment="1" applyProtection="1">
      <alignment vertical="center" wrapText="1"/>
      <protection locked="0"/>
    </xf>
    <xf numFmtId="0" fontId="13" fillId="0" borderId="1" xfId="5" applyFont="1" applyBorder="1" applyAlignment="1" applyProtection="1">
      <alignment vertical="center" wrapText="1"/>
      <protection locked="0"/>
    </xf>
    <xf numFmtId="3" fontId="13" fillId="0" borderId="1" xfId="30" applyNumberFormat="1" applyFont="1" applyBorder="1" applyAlignment="1" applyProtection="1">
      <alignment horizontal="right" wrapText="1"/>
      <protection locked="0"/>
    </xf>
    <xf numFmtId="170" fontId="13" fillId="0" borderId="1" xfId="30" applyNumberFormat="1" applyFont="1" applyBorder="1" applyAlignment="1" applyProtection="1">
      <alignment horizontal="right" wrapText="1"/>
      <protection locked="0"/>
    </xf>
    <xf numFmtId="14" fontId="13" fillId="0" borderId="1" xfId="1" applyNumberFormat="1" applyFont="1" applyBorder="1" applyAlignment="1" applyProtection="1">
      <alignment vertical="center" wrapText="1"/>
      <protection locked="0"/>
    </xf>
    <xf numFmtId="3" fontId="13" fillId="0" borderId="1" xfId="14" applyNumberFormat="1" applyFont="1" applyBorder="1" applyAlignment="1" applyProtection="1">
      <alignment horizontal="right" vertical="center"/>
      <protection locked="0"/>
    </xf>
    <xf numFmtId="14" fontId="13" fillId="0" borderId="1" xfId="1" applyNumberFormat="1" applyFont="1" applyBorder="1" applyAlignment="1" applyProtection="1">
      <alignment vertical="center"/>
      <protection locked="0"/>
    </xf>
    <xf numFmtId="0" fontId="13" fillId="0" borderId="1" xfId="1" applyFont="1" applyBorder="1" applyAlignment="1">
      <alignment vertical="center"/>
    </xf>
    <xf numFmtId="172" fontId="13" fillId="0" borderId="1" xfId="5" applyNumberFormat="1" applyFont="1" applyFill="1" applyBorder="1" applyAlignment="1" applyProtection="1">
      <alignment horizontal="right" vertical="center" wrapText="1"/>
      <protection locked="0"/>
    </xf>
    <xf numFmtId="4" fontId="13" fillId="0" borderId="1" xfId="5" applyNumberFormat="1" applyFont="1" applyFill="1" applyBorder="1" applyAlignment="1" applyProtection="1">
      <alignment horizontal="right" vertical="center" wrapText="1"/>
      <protection locked="0"/>
    </xf>
    <xf numFmtId="14" fontId="13" fillId="0" borderId="1" xfId="5" applyNumberFormat="1" applyFont="1" applyFill="1" applyBorder="1" applyAlignment="1" applyProtection="1">
      <alignment horizontal="left" vertical="center" wrapText="1"/>
      <protection locked="0"/>
    </xf>
    <xf numFmtId="3" fontId="13" fillId="0" borderId="1" xfId="5" applyNumberFormat="1" applyFont="1" applyFill="1" applyBorder="1" applyAlignment="1" applyProtection="1">
      <alignment vertical="center" wrapText="1"/>
      <protection locked="0"/>
    </xf>
    <xf numFmtId="172" fontId="13" fillId="0" borderId="1" xfId="0" applyNumberFormat="1" applyFont="1" applyFill="1" applyBorder="1" applyAlignment="1" applyProtection="1">
      <alignment horizontal="right" wrapText="1"/>
      <protection locked="0"/>
    </xf>
    <xf numFmtId="3" fontId="13" fillId="0" borderId="8" xfId="6" applyNumberFormat="1" applyFont="1" applyFill="1" applyBorder="1" applyAlignment="1" applyProtection="1">
      <alignment vertical="center" wrapText="1"/>
    </xf>
    <xf numFmtId="14" fontId="13" fillId="0" borderId="1" xfId="5" applyNumberFormat="1" applyFont="1" applyFill="1" applyBorder="1" applyAlignment="1" applyProtection="1">
      <alignment horizontal="left" vertical="center"/>
      <protection locked="0"/>
    </xf>
    <xf numFmtId="0" fontId="14" fillId="2" borderId="1" xfId="1" applyFont="1" applyFill="1" applyBorder="1" applyAlignment="1">
      <alignment horizontal="left" vertical="center"/>
    </xf>
    <xf numFmtId="3" fontId="14" fillId="2" borderId="1" xfId="1" applyNumberFormat="1" applyFont="1" applyFill="1" applyBorder="1" applyAlignment="1">
      <alignment horizontal="right" vertical="center"/>
    </xf>
    <xf numFmtId="14" fontId="13" fillId="2" borderId="1" xfId="1" applyNumberFormat="1" applyFont="1" applyFill="1" applyBorder="1" applyAlignment="1">
      <alignment vertical="center"/>
    </xf>
    <xf numFmtId="0" fontId="13" fillId="2" borderId="1" xfId="1" applyFont="1" applyFill="1" applyBorder="1" applyAlignment="1">
      <alignment vertical="center"/>
    </xf>
    <xf numFmtId="3" fontId="13" fillId="0" borderId="1" xfId="1" applyNumberFormat="1" applyFont="1" applyBorder="1" applyAlignment="1">
      <alignment horizontal="right" vertical="center"/>
    </xf>
    <xf numFmtId="14" fontId="13" fillId="0" borderId="1" xfId="1" applyNumberFormat="1" applyFont="1" applyBorder="1" applyAlignment="1">
      <alignment vertical="center"/>
    </xf>
    <xf numFmtId="3" fontId="14" fillId="2" borderId="3" xfId="6" applyNumberFormat="1" applyFont="1" applyFill="1" applyBorder="1" applyAlignment="1" applyProtection="1">
      <alignment horizontal="center" vertical="center"/>
      <protection locked="0"/>
    </xf>
    <xf numFmtId="3" fontId="14" fillId="4" borderId="1" xfId="6" applyNumberFormat="1" applyFont="1" applyFill="1" applyBorder="1" applyAlignment="1" applyProtection="1">
      <alignment horizontal="center" vertical="center"/>
      <protection locked="0"/>
    </xf>
    <xf numFmtId="3" fontId="14" fillId="4" borderId="3" xfId="6" applyNumberFormat="1" applyFont="1" applyFill="1" applyBorder="1" applyAlignment="1" applyProtection="1">
      <alignment horizontal="center" vertical="center"/>
      <protection locked="0"/>
    </xf>
    <xf numFmtId="3" fontId="13" fillId="0" borderId="1" xfId="6" applyNumberFormat="1" applyFont="1" applyFill="1" applyBorder="1" applyAlignment="1" applyProtection="1">
      <alignment horizontal="right" vertical="center"/>
    </xf>
    <xf numFmtId="3" fontId="13" fillId="3" borderId="3" xfId="0" applyNumberFormat="1" applyFont="1" applyFill="1" applyBorder="1" applyAlignment="1" applyProtection="1">
      <alignment vertical="center"/>
      <protection locked="0"/>
    </xf>
    <xf numFmtId="169" fontId="13" fillId="3" borderId="1" xfId="6" applyNumberFormat="1" applyFont="1" applyFill="1" applyBorder="1" applyAlignment="1" applyProtection="1">
      <alignment vertical="center"/>
      <protection locked="0"/>
    </xf>
    <xf numFmtId="3" fontId="14" fillId="4" borderId="1" xfId="6" applyNumberFormat="1" applyFont="1" applyFill="1" applyBorder="1" applyAlignment="1" applyProtection="1">
      <alignment horizontal="right" vertical="center"/>
    </xf>
    <xf numFmtId="3" fontId="14" fillId="2" borderId="1" xfId="6" applyNumberFormat="1" applyFont="1" applyFill="1" applyBorder="1" applyAlignment="1" applyProtection="1">
      <alignment horizontal="center" vertical="center"/>
      <protection locked="0"/>
    </xf>
    <xf numFmtId="165" fontId="14" fillId="4" borderId="1" xfId="12" applyNumberFormat="1" applyFont="1" applyFill="1" applyBorder="1" applyAlignment="1" applyProtection="1">
      <alignment horizontal="center" vertical="center"/>
      <protection locked="0"/>
    </xf>
    <xf numFmtId="3" fontId="13" fillId="3" borderId="1" xfId="6" applyNumberFormat="1" applyFont="1" applyFill="1" applyBorder="1" applyAlignment="1" applyProtection="1">
      <alignment horizontal="right" vertical="center"/>
      <protection locked="0"/>
    </xf>
    <xf numFmtId="4" fontId="13" fillId="3" borderId="1" xfId="6" applyNumberFormat="1" applyFont="1" applyFill="1" applyBorder="1" applyAlignment="1" applyProtection="1">
      <alignment horizontal="right" vertical="center"/>
      <protection locked="0"/>
    </xf>
    <xf numFmtId="165" fontId="13" fillId="0" borderId="1" xfId="12" applyNumberFormat="1" applyFont="1" applyFill="1" applyBorder="1" applyAlignment="1" applyProtection="1">
      <alignment horizontal="center" vertical="center"/>
    </xf>
    <xf numFmtId="4" fontId="14" fillId="2" borderId="1" xfId="6" applyNumberFormat="1" applyFont="1" applyFill="1" applyBorder="1" applyAlignment="1">
      <alignment horizontal="right" vertical="center" wrapText="1"/>
    </xf>
    <xf numFmtId="165" fontId="14" fillId="2" borderId="1" xfId="12" applyNumberFormat="1" applyFont="1" applyFill="1" applyBorder="1" applyAlignment="1">
      <alignment horizontal="center" vertical="center" wrapText="1"/>
    </xf>
    <xf numFmtId="165" fontId="14" fillId="4" borderId="1" xfId="12" applyNumberFormat="1" applyFont="1" applyFill="1" applyBorder="1" applyAlignment="1" applyProtection="1">
      <alignment horizontal="center" vertical="center"/>
    </xf>
    <xf numFmtId="168" fontId="13" fillId="3" borderId="1" xfId="6" applyNumberFormat="1" applyFont="1" applyFill="1" applyBorder="1" applyAlignment="1" applyProtection="1">
      <alignment horizontal="right" vertical="center"/>
      <protection locked="0"/>
    </xf>
    <xf numFmtId="168" fontId="13" fillId="3" borderId="1" xfId="6" applyNumberFormat="1" applyFont="1" applyFill="1" applyBorder="1" applyAlignment="1" applyProtection="1">
      <alignment vertical="center"/>
      <protection locked="0"/>
    </xf>
    <xf numFmtId="171" fontId="13" fillId="3" borderId="1" xfId="0" applyNumberFormat="1" applyFont="1" applyFill="1" applyBorder="1" applyAlignment="1" applyProtection="1">
      <alignment vertical="center"/>
      <protection locked="0"/>
    </xf>
    <xf numFmtId="171" fontId="13" fillId="3" borderId="1" xfId="6" applyNumberFormat="1" applyFont="1" applyFill="1" applyBorder="1" applyAlignment="1" applyProtection="1">
      <alignment vertical="center"/>
      <protection locked="0"/>
    </xf>
    <xf numFmtId="4" fontId="13" fillId="0" borderId="1" xfId="0" applyNumberFormat="1" applyFont="1" applyFill="1" applyBorder="1" applyAlignment="1" applyProtection="1">
      <alignment horizontal="right" vertical="center"/>
      <protection locked="0"/>
    </xf>
    <xf numFmtId="4" fontId="13" fillId="0" borderId="1" xfId="6" applyNumberFormat="1" applyFont="1" applyFill="1" applyBorder="1" applyAlignment="1" applyProtection="1">
      <alignment vertical="center"/>
      <protection locked="0"/>
    </xf>
    <xf numFmtId="3" fontId="30" fillId="0" borderId="1" xfId="0" applyNumberFormat="1" applyFont="1" applyBorder="1" applyAlignment="1">
      <alignment horizontal="center" vertical="center"/>
    </xf>
    <xf numFmtId="3" fontId="30" fillId="2" borderId="1"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3" fontId="30" fillId="0" borderId="1" xfId="0" applyNumberFormat="1" applyFont="1" applyFill="1" applyBorder="1" applyAlignment="1">
      <alignment horizontal="center" vertical="center"/>
    </xf>
    <xf numFmtId="0" fontId="30" fillId="0" borderId="0" xfId="0" applyFont="1" applyFill="1"/>
    <xf numFmtId="0" fontId="36" fillId="0" borderId="0" xfId="0" applyFont="1" applyFill="1"/>
    <xf numFmtId="0" fontId="0" fillId="0" borderId="0" xfId="0" applyFont="1" applyFill="1"/>
    <xf numFmtId="3" fontId="13" fillId="0" borderId="1" xfId="0" applyNumberFormat="1" applyFont="1" applyFill="1" applyBorder="1" applyAlignment="1" applyProtection="1">
      <alignment horizontal="center" vertical="center"/>
    </xf>
    <xf numFmtId="3" fontId="0" fillId="0" borderId="0" xfId="0" applyNumberFormat="1" applyAlignment="1">
      <alignment vertical="center"/>
    </xf>
    <xf numFmtId="165" fontId="14" fillId="8" borderId="1" xfId="12" applyNumberFormat="1" applyFont="1" applyFill="1" applyBorder="1" applyAlignment="1" applyProtection="1">
      <alignment horizontal="center" vertical="center"/>
      <protection locked="0"/>
    </xf>
    <xf numFmtId="165" fontId="13" fillId="0" borderId="3" xfId="12" applyNumberFormat="1" applyFont="1" applyFill="1" applyBorder="1" applyAlignment="1">
      <alignment horizontal="center" vertical="center"/>
    </xf>
    <xf numFmtId="165" fontId="14" fillId="6" borderId="1" xfId="12" applyNumberFormat="1" applyFont="1" applyFill="1" applyBorder="1" applyAlignment="1">
      <alignment horizontal="center" vertical="center" wrapText="1"/>
    </xf>
    <xf numFmtId="165" fontId="14" fillId="2" borderId="1" xfId="12" applyNumberFormat="1" applyFont="1" applyFill="1" applyBorder="1" applyAlignment="1">
      <alignment horizontal="center" vertical="center"/>
    </xf>
    <xf numFmtId="165" fontId="14" fillId="6" borderId="1" xfId="12" applyNumberFormat="1" applyFont="1" applyFill="1" applyBorder="1" applyAlignment="1">
      <alignment horizontal="center" vertical="center"/>
    </xf>
    <xf numFmtId="165" fontId="14" fillId="0" borderId="1" xfId="12" applyNumberFormat="1" applyFont="1" applyFill="1" applyBorder="1" applyAlignment="1">
      <alignment horizontal="center" vertical="center"/>
    </xf>
    <xf numFmtId="3" fontId="13" fillId="0" borderId="1" xfId="0" applyNumberFormat="1" applyFont="1" applyFill="1" applyBorder="1" applyAlignment="1">
      <alignment vertical="center"/>
    </xf>
    <xf numFmtId="165" fontId="13" fillId="0" borderId="1" xfId="12" applyNumberFormat="1" applyFont="1" applyBorder="1" applyAlignment="1">
      <alignment horizontal="center" vertical="center"/>
    </xf>
    <xf numFmtId="3" fontId="14" fillId="6" borderId="4" xfId="6" applyNumberFormat="1" applyFont="1" applyFill="1" applyBorder="1" applyAlignment="1">
      <alignment horizontal="right" vertical="center" wrapText="1"/>
    </xf>
    <xf numFmtId="165" fontId="14" fillId="6" borderId="4" xfId="12" applyNumberFormat="1" applyFont="1" applyFill="1" applyBorder="1" applyAlignment="1">
      <alignment horizontal="center" vertical="center" wrapText="1"/>
    </xf>
    <xf numFmtId="165" fontId="14" fillId="6" borderId="6" xfId="12" applyNumberFormat="1" applyFont="1" applyFill="1" applyBorder="1" applyAlignment="1">
      <alignment horizontal="center" vertical="center" wrapText="1"/>
    </xf>
    <xf numFmtId="165" fontId="13" fillId="0" borderId="1" xfId="12" applyNumberFormat="1" applyFont="1" applyFill="1" applyBorder="1" applyAlignment="1">
      <alignment horizontal="center" vertical="center"/>
    </xf>
    <xf numFmtId="165" fontId="14" fillId="8" borderId="1" xfId="12" applyNumberFormat="1" applyFont="1" applyFill="1" applyBorder="1" applyAlignment="1">
      <alignment horizontal="center" vertical="center"/>
    </xf>
    <xf numFmtId="0" fontId="0" fillId="0" borderId="0" xfId="0" applyFont="1" applyFill="1" applyAlignment="1">
      <alignment vertical="center"/>
    </xf>
    <xf numFmtId="3" fontId="0" fillId="0" borderId="0" xfId="0" applyNumberFormat="1" applyFont="1" applyFill="1" applyAlignment="1">
      <alignment vertical="center"/>
    </xf>
    <xf numFmtId="3" fontId="13" fillId="0" borderId="3" xfId="6" applyNumberFormat="1" applyFont="1" applyFill="1" applyBorder="1" applyAlignment="1">
      <alignment vertical="center"/>
    </xf>
    <xf numFmtId="165" fontId="13" fillId="0" borderId="1" xfId="12" quotePrefix="1" applyNumberFormat="1" applyFont="1" applyFill="1" applyBorder="1" applyAlignment="1" applyProtection="1">
      <alignment horizontal="left" vertical="center" wrapText="1"/>
      <protection locked="0"/>
    </xf>
    <xf numFmtId="165" fontId="13" fillId="3" borderId="1" xfId="12" applyNumberFormat="1" applyFont="1" applyFill="1" applyBorder="1" applyAlignment="1" applyProtection="1">
      <alignment horizontal="left" vertical="center" wrapText="1"/>
      <protection locked="0"/>
    </xf>
    <xf numFmtId="165" fontId="14" fillId="0" borderId="1" xfId="12" quotePrefix="1" applyNumberFormat="1" applyFont="1" applyFill="1" applyBorder="1" applyAlignment="1" applyProtection="1">
      <alignment horizontal="left" vertical="center" wrapText="1"/>
      <protection locked="0"/>
    </xf>
    <xf numFmtId="165" fontId="14" fillId="3" borderId="1" xfId="12" quotePrefix="1" applyNumberFormat="1" applyFont="1" applyFill="1" applyBorder="1" applyAlignment="1" applyProtection="1">
      <alignment horizontal="left" vertical="center" wrapText="1"/>
      <protection locked="0"/>
    </xf>
    <xf numFmtId="165" fontId="14" fillId="0" borderId="1" xfId="12" applyNumberFormat="1" applyFont="1" applyFill="1" applyBorder="1" applyAlignment="1" applyProtection="1">
      <alignment horizontal="left" vertical="center" wrapText="1"/>
      <protection locked="0"/>
    </xf>
    <xf numFmtId="165" fontId="14" fillId="3" borderId="1" xfId="12" applyNumberFormat="1" applyFont="1" applyFill="1" applyBorder="1" applyAlignment="1" applyProtection="1">
      <alignment horizontal="left" vertical="center" wrapText="1"/>
      <protection locked="0"/>
    </xf>
    <xf numFmtId="3" fontId="13" fillId="0" borderId="1" xfId="0" quotePrefix="1" applyNumberFormat="1" applyFont="1" applyFill="1" applyBorder="1" applyAlignment="1" applyProtection="1">
      <alignment horizontal="left" vertical="center" wrapText="1"/>
    </xf>
    <xf numFmtId="165" fontId="14" fillId="2" borderId="1" xfId="12" applyNumberFormat="1" applyFont="1" applyFill="1" applyBorder="1" applyAlignment="1" applyProtection="1">
      <alignment horizontal="left" vertical="center" wrapText="1"/>
      <protection locked="0"/>
    </xf>
    <xf numFmtId="3" fontId="14" fillId="2" borderId="1" xfId="0" quotePrefix="1" applyNumberFormat="1" applyFont="1" applyFill="1" applyBorder="1" applyAlignment="1" applyProtection="1">
      <alignment horizontal="left" vertical="center" wrapText="1"/>
    </xf>
    <xf numFmtId="9" fontId="13" fillId="0" borderId="1" xfId="0" applyNumberFormat="1" applyFont="1" applyFill="1" applyBorder="1" applyAlignment="1" applyProtection="1">
      <alignment horizontal="left" vertical="center" wrapText="1"/>
    </xf>
    <xf numFmtId="3" fontId="13" fillId="3" borderId="0" xfId="6" applyNumberFormat="1" applyFont="1" applyFill="1" applyBorder="1" applyAlignment="1">
      <alignment horizontal="left" vertical="center" wrapText="1"/>
    </xf>
    <xf numFmtId="165" fontId="14" fillId="0" borderId="1" xfId="12" applyNumberFormat="1" applyFont="1" applyFill="1" applyBorder="1" applyAlignment="1">
      <alignment horizontal="left" vertical="center" wrapText="1"/>
    </xf>
    <xf numFmtId="165" fontId="13" fillId="0" borderId="1" xfId="12" applyNumberFormat="1" applyFont="1" applyFill="1" applyBorder="1" applyAlignment="1">
      <alignment horizontal="left" vertical="center" wrapText="1"/>
    </xf>
    <xf numFmtId="49" fontId="13" fillId="0" borderId="19" xfId="0" applyNumberFormat="1" applyFont="1" applyFill="1" applyBorder="1" applyAlignment="1">
      <alignment horizontal="left" vertical="top" wrapText="1"/>
    </xf>
    <xf numFmtId="165" fontId="13" fillId="0" borderId="1" xfId="12" applyNumberFormat="1" applyFont="1" applyFill="1" applyBorder="1" applyAlignment="1" applyProtection="1">
      <alignment horizontal="left" vertical="center" wrapText="1"/>
    </xf>
    <xf numFmtId="165" fontId="14" fillId="4" borderId="1" xfId="12" applyNumberFormat="1" applyFont="1" applyFill="1" applyBorder="1" applyAlignment="1" applyProtection="1">
      <alignment horizontal="left" vertical="center" wrapText="1"/>
      <protection locked="0"/>
    </xf>
    <xf numFmtId="3" fontId="14" fillId="4" borderId="1" xfId="6" applyNumberFormat="1" applyFont="1" applyFill="1" applyBorder="1" applyAlignment="1" applyProtection="1">
      <alignment horizontal="left" vertical="center" wrapText="1"/>
      <protection locked="0"/>
    </xf>
    <xf numFmtId="3" fontId="14" fillId="2" borderId="1" xfId="6" applyNumberFormat="1" applyFont="1" applyFill="1" applyBorder="1" applyAlignment="1" applyProtection="1">
      <alignment horizontal="left" vertical="center" wrapText="1"/>
      <protection locked="0"/>
    </xf>
    <xf numFmtId="165" fontId="14" fillId="2" borderId="1" xfId="12" applyNumberFormat="1" applyFont="1" applyFill="1" applyBorder="1" applyAlignment="1">
      <alignment horizontal="left" vertical="center" wrapText="1"/>
    </xf>
    <xf numFmtId="165" fontId="14" fillId="4" borderId="1" xfId="12" applyNumberFormat="1" applyFont="1" applyFill="1" applyBorder="1" applyAlignment="1" applyProtection="1">
      <alignment horizontal="left" vertical="center" wrapText="1"/>
    </xf>
    <xf numFmtId="165" fontId="12" fillId="0" borderId="0" xfId="12" applyNumberFormat="1" applyFont="1" applyAlignment="1">
      <alignment horizontal="center" vertical="center"/>
    </xf>
    <xf numFmtId="3" fontId="13" fillId="0" borderId="1" xfId="6" applyNumberFormat="1" applyFont="1" applyFill="1" applyBorder="1" applyAlignment="1" applyProtection="1">
      <alignment horizontal="right" vertical="center" wrapText="1"/>
    </xf>
    <xf numFmtId="3" fontId="13" fillId="0" borderId="1" xfId="10" applyNumberFormat="1" applyFont="1" applyFill="1" applyBorder="1" applyAlignment="1" applyProtection="1">
      <alignment vertical="center"/>
      <protection locked="0"/>
    </xf>
    <xf numFmtId="3" fontId="13" fillId="4" borderId="1" xfId="6" applyNumberFormat="1" applyFont="1" applyFill="1" applyBorder="1" applyAlignment="1" applyProtection="1">
      <alignment vertical="center"/>
      <protection locked="0"/>
    </xf>
    <xf numFmtId="0" fontId="13" fillId="0" borderId="9" xfId="6" applyFont="1" applyFill="1" applyBorder="1" applyAlignment="1" applyProtection="1">
      <alignment vertical="center"/>
    </xf>
    <xf numFmtId="0" fontId="13" fillId="0" borderId="8" xfId="6" applyFont="1" applyFill="1" applyBorder="1" applyAlignment="1" applyProtection="1">
      <alignment vertical="center"/>
    </xf>
    <xf numFmtId="165" fontId="13" fillId="2" borderId="1" xfId="12" applyNumberFormat="1" applyFont="1" applyFill="1" applyBorder="1" applyAlignment="1" applyProtection="1">
      <alignment horizontal="center" vertical="center"/>
      <protection locked="0"/>
    </xf>
    <xf numFmtId="3" fontId="13" fillId="3" borderId="0" xfId="6" applyNumberFormat="1" applyFont="1" applyFill="1" applyBorder="1" applyAlignment="1">
      <alignment horizontal="left" vertical="center" wrapText="1"/>
    </xf>
    <xf numFmtId="0" fontId="13" fillId="0" borderId="15" xfId="6" applyFont="1" applyFill="1" applyBorder="1" applyAlignment="1" applyProtection="1">
      <alignment horizontal="left" vertical="center" wrapText="1"/>
    </xf>
    <xf numFmtId="0" fontId="13" fillId="0" borderId="16" xfId="6" applyFont="1" applyFill="1" applyBorder="1" applyAlignment="1" applyProtection="1">
      <alignment horizontal="left" vertical="center" wrapText="1"/>
    </xf>
    <xf numFmtId="0" fontId="13" fillId="0" borderId="2" xfId="6" applyFont="1" applyFill="1" applyBorder="1" applyAlignment="1" applyProtection="1">
      <alignment horizontal="left" vertical="center" wrapText="1"/>
    </xf>
    <xf numFmtId="0" fontId="13" fillId="0" borderId="14" xfId="6" applyFont="1" applyFill="1" applyBorder="1" applyAlignment="1" applyProtection="1">
      <alignment horizontal="left" vertical="center" wrapText="1"/>
    </xf>
    <xf numFmtId="0" fontId="13" fillId="0" borderId="0" xfId="6" applyFont="1" applyFill="1" applyBorder="1" applyAlignment="1" applyProtection="1">
      <alignment horizontal="left" vertical="center" wrapText="1"/>
    </xf>
    <xf numFmtId="0" fontId="13" fillId="0" borderId="8" xfId="6" applyFont="1" applyFill="1" applyBorder="1" applyAlignment="1" applyProtection="1">
      <alignment horizontal="left" vertical="center" wrapText="1"/>
    </xf>
    <xf numFmtId="0" fontId="13" fillId="0" borderId="14" xfId="6" applyFont="1" applyFill="1" applyBorder="1" applyAlignment="1" applyProtection="1">
      <alignment horizontal="left" vertical="center"/>
    </xf>
    <xf numFmtId="0" fontId="13" fillId="0" borderId="0" xfId="6" applyFont="1" applyFill="1" applyBorder="1" applyAlignment="1" applyProtection="1">
      <alignment horizontal="left" vertical="center"/>
    </xf>
    <xf numFmtId="0" fontId="13" fillId="0" borderId="8" xfId="6" applyFont="1" applyFill="1" applyBorder="1" applyAlignment="1" applyProtection="1">
      <alignment horizontal="left" vertical="center"/>
    </xf>
  </cellXfs>
  <cellStyles count="99">
    <cellStyle name="Comma 4" xfId="9"/>
    <cellStyle name="Normal" xfId="0" builtinId="0"/>
    <cellStyle name="Normal 10 2" xfId="1"/>
    <cellStyle name="Normal 13" xfId="2"/>
    <cellStyle name="Normal 2" xfId="91"/>
    <cellStyle name="Normal 2 10" xfId="4"/>
    <cellStyle name="Normal 2 10 10" xfId="86"/>
    <cellStyle name="Normal 2 10 2" xfId="20"/>
    <cellStyle name="Normal 2 10 2 2" xfId="28"/>
    <cellStyle name="Normal 2 10 2 2 2" xfId="44"/>
    <cellStyle name="Normal 2 10 2 2 3" xfId="60"/>
    <cellStyle name="Normal 2 10 2 2 4" xfId="76"/>
    <cellStyle name="Normal 2 10 2 3" xfId="36"/>
    <cellStyle name="Normal 2 10 2 4" xfId="52"/>
    <cellStyle name="Normal 2 10 2 5" xfId="68"/>
    <cellStyle name="Normal 2 10 2 6" xfId="98"/>
    <cellStyle name="Normal 2 10 3" xfId="24"/>
    <cellStyle name="Normal 2 10 3 2" xfId="40"/>
    <cellStyle name="Normal 2 10 3 3" xfId="56"/>
    <cellStyle name="Normal 2 10 3 4" xfId="72"/>
    <cellStyle name="Normal 2 10 3 5" xfId="94"/>
    <cellStyle name="Normal 2 10 4" xfId="16"/>
    <cellStyle name="Normal 2 10 5" xfId="32"/>
    <cellStyle name="Normal 2 10 6" xfId="48"/>
    <cellStyle name="Normal 2 10 7" xfId="64"/>
    <cellStyle name="Normal 2 10 8" xfId="80"/>
    <cellStyle name="Normal 2 10 9" xfId="3"/>
    <cellStyle name="Normal 2 10 9 2" xfId="19"/>
    <cellStyle name="Normal 2 10 9 2 2" xfId="27"/>
    <cellStyle name="Normal 2 10 9 2 2 2" xfId="43"/>
    <cellStyle name="Normal 2 10 9 2 2 3" xfId="59"/>
    <cellStyle name="Normal 2 10 9 2 2 4" xfId="75"/>
    <cellStyle name="Normal 2 10 9 2 3" xfId="35"/>
    <cellStyle name="Normal 2 10 9 2 4" xfId="51"/>
    <cellStyle name="Normal 2 10 9 2 5" xfId="67"/>
    <cellStyle name="Normal 2 10 9 2 6" xfId="97"/>
    <cellStyle name="Normal 2 10 9 3" xfId="23"/>
    <cellStyle name="Normal 2 10 9 3 2" xfId="39"/>
    <cellStyle name="Normal 2 10 9 3 3" xfId="55"/>
    <cellStyle name="Normal 2 10 9 3 4" xfId="71"/>
    <cellStyle name="Normal 2 10 9 3 5" xfId="93"/>
    <cellStyle name="Normal 2 10 9 4" xfId="15"/>
    <cellStyle name="Normal 2 10 9 5" xfId="31"/>
    <cellStyle name="Normal 2 10 9 6" xfId="47"/>
    <cellStyle name="Normal 2 10 9 7" xfId="63"/>
    <cellStyle name="Normal 2 10 9 8" xfId="79"/>
    <cellStyle name="Normal 2 10 9 9" xfId="85"/>
    <cellStyle name="Normal 2 2 3" xfId="6"/>
    <cellStyle name="Normal 2 4" xfId="10"/>
    <cellStyle name="Normal 26" xfId="8"/>
    <cellStyle name="Normal 26 2" xfId="14"/>
    <cellStyle name="Normal 26 2 2" xfId="30"/>
    <cellStyle name="Normal 26 2 2 2" xfId="46"/>
    <cellStyle name="Normal 26 2 2 3" xfId="62"/>
    <cellStyle name="Normal 26 2 2 4" xfId="78"/>
    <cellStyle name="Normal 26 2 3" xfId="22"/>
    <cellStyle name="Normal 26 2 4" xfId="38"/>
    <cellStyle name="Normal 26 2 5" xfId="54"/>
    <cellStyle name="Normal 26 2 6" xfId="70"/>
    <cellStyle name="Normal 26 2 7" xfId="84"/>
    <cellStyle name="Normal 26 2 8" xfId="90"/>
    <cellStyle name="Normal 26 3" xfId="26"/>
    <cellStyle name="Normal 26 3 2" xfId="42"/>
    <cellStyle name="Normal 26 3 3" xfId="58"/>
    <cellStyle name="Normal 26 3 4" xfId="74"/>
    <cellStyle name="Normal 26 3 5" xfId="96"/>
    <cellStyle name="Normal 26 4" xfId="18"/>
    <cellStyle name="Normal 26 5" xfId="34"/>
    <cellStyle name="Normal 26 6" xfId="50"/>
    <cellStyle name="Normal 26 7" xfId="66"/>
    <cellStyle name="Normal 26 8" xfId="82"/>
    <cellStyle name="Normal 26 9" xfId="88"/>
    <cellStyle name="Normal 27" xfId="11"/>
    <cellStyle name="Normal 6 4 2" xfId="7"/>
    <cellStyle name="Normal 6 4 2 2" xfId="13"/>
    <cellStyle name="Normal 6 4 2 2 2" xfId="29"/>
    <cellStyle name="Normal 6 4 2 2 2 2" xfId="45"/>
    <cellStyle name="Normal 6 4 2 2 2 3" xfId="61"/>
    <cellStyle name="Normal 6 4 2 2 2 4" xfId="77"/>
    <cellStyle name="Normal 6 4 2 2 3" xfId="21"/>
    <cellStyle name="Normal 6 4 2 2 4" xfId="37"/>
    <cellStyle name="Normal 6 4 2 2 5" xfId="53"/>
    <cellStyle name="Normal 6 4 2 2 6" xfId="69"/>
    <cellStyle name="Normal 6 4 2 2 7" xfId="83"/>
    <cellStyle name="Normal 6 4 2 2 8" xfId="89"/>
    <cellStyle name="Normal 6 4 2 3" xfId="25"/>
    <cellStyle name="Normal 6 4 2 3 2" xfId="41"/>
    <cellStyle name="Normal 6 4 2 3 3" xfId="57"/>
    <cellStyle name="Normal 6 4 2 3 4" xfId="73"/>
    <cellStyle name="Normal 6 4 2 3 5" xfId="95"/>
    <cellStyle name="Normal 6 4 2 4" xfId="17"/>
    <cellStyle name="Normal 6 4 2 5" xfId="33"/>
    <cellStyle name="Normal 6 4 2 6" xfId="49"/>
    <cellStyle name="Normal 6 4 2 7" xfId="65"/>
    <cellStyle name="Normal 6 4 2 8" xfId="81"/>
    <cellStyle name="Normal 6 4 2 9" xfId="87"/>
    <cellStyle name="Normal 8 2" xfId="5"/>
    <cellStyle name="Percent" xfId="12" builtinId="5"/>
    <cellStyle name="Percent 2" xfId="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ilvijaJ\Local%20Settings\Temporary%20Internet%20Files\Content.IE5\F51GHD5U\KristineS\My%20Documents\Bud&#382;ets%202012\Budzeta%20forma%2014_05%2001%20201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_pamatlidzekli"/>
      <sheetName val="pec str._PL"/>
      <sheetName val="pēc izm.p. PL"/>
      <sheetName val="pamatlidzekli"/>
      <sheetName val="CITO PL"/>
      <sheetName val="pamatlidzekli (2)"/>
      <sheetName val="PT_mazv.inv."/>
      <sheetName val="pēc izm.p. MI"/>
      <sheetName val="pec str_MI"/>
      <sheetName val="mazv.inventars"/>
      <sheetName val="CITO MI"/>
      <sheetName val="mazv.inventars (2)"/>
      <sheetName val="pakalpojums"/>
      <sheetName val="strukturkodi"/>
      <sheetName val="izm.posten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6"/>
  <sheetViews>
    <sheetView topLeftCell="A187" zoomScale="115" zoomScaleNormal="115" workbookViewId="0">
      <selection activeCell="G191" sqref="G191"/>
    </sheetView>
  </sheetViews>
  <sheetFormatPr defaultRowHeight="11.25" x14ac:dyDescent="0.2"/>
  <cols>
    <col min="1" max="1" width="6.140625" style="1" bestFit="1" customWidth="1"/>
    <col min="2" max="2" width="45" style="1" customWidth="1"/>
    <col min="3" max="3" width="12.140625" style="1" customWidth="1"/>
    <col min="4" max="4" width="9.5703125" style="8" customWidth="1"/>
    <col min="5" max="5" width="10.42578125" style="8" customWidth="1"/>
    <col min="6" max="6" width="11.42578125" style="48" customWidth="1"/>
    <col min="7" max="7" width="10.140625" style="48" customWidth="1"/>
    <col min="8" max="8" width="11.5703125" style="48" customWidth="1"/>
    <col min="9" max="9" width="9.140625" style="142"/>
    <col min="10" max="10" width="53.140625" style="398" customWidth="1"/>
    <col min="11" max="11" width="9.140625" style="1"/>
    <col min="12" max="12" width="9.140625" style="142"/>
    <col min="13" max="13" width="55" style="400" customWidth="1"/>
    <col min="14" max="16384" width="9.140625" style="1"/>
  </cols>
  <sheetData>
    <row r="1" spans="1:13" ht="78.75" x14ac:dyDescent="0.2">
      <c r="A1" s="9" t="s">
        <v>0</v>
      </c>
      <c r="B1" s="10" t="s">
        <v>1</v>
      </c>
      <c r="C1" s="10" t="s">
        <v>910</v>
      </c>
      <c r="D1" s="10" t="s">
        <v>911</v>
      </c>
      <c r="E1" s="397" t="s">
        <v>912</v>
      </c>
      <c r="F1" s="397" t="s">
        <v>913</v>
      </c>
      <c r="G1" s="397" t="s">
        <v>914</v>
      </c>
      <c r="H1" s="359" t="s">
        <v>915</v>
      </c>
      <c r="I1" s="361" t="s">
        <v>916</v>
      </c>
      <c r="J1" s="361" t="s">
        <v>709</v>
      </c>
      <c r="K1" s="359" t="s">
        <v>917</v>
      </c>
      <c r="L1" s="361" t="s">
        <v>918</v>
      </c>
      <c r="M1" s="361" t="s">
        <v>709</v>
      </c>
    </row>
    <row r="2" spans="1:13" x14ac:dyDescent="0.2">
      <c r="A2" s="9">
        <v>1</v>
      </c>
      <c r="B2" s="10">
        <v>2</v>
      </c>
      <c r="C2" s="10">
        <v>3</v>
      </c>
      <c r="D2" s="10">
        <v>4</v>
      </c>
      <c r="E2" s="397">
        <v>5</v>
      </c>
      <c r="F2" s="397">
        <v>6</v>
      </c>
      <c r="G2" s="397">
        <v>7</v>
      </c>
      <c r="H2" s="359" t="s">
        <v>710</v>
      </c>
      <c r="I2" s="361" t="s">
        <v>711</v>
      </c>
      <c r="J2" s="380">
        <v>10</v>
      </c>
      <c r="K2" s="359" t="s">
        <v>712</v>
      </c>
      <c r="L2" s="361" t="s">
        <v>713</v>
      </c>
      <c r="M2" s="380">
        <v>13</v>
      </c>
    </row>
    <row r="3" spans="1:13" x14ac:dyDescent="0.2">
      <c r="A3" s="23" t="s">
        <v>2</v>
      </c>
      <c r="B3" s="11" t="s">
        <v>3</v>
      </c>
      <c r="C3" s="73">
        <f>C4+C22+C24+C29+C30+C31+C32+C33</f>
        <v>3305311</v>
      </c>
      <c r="D3" s="135">
        <f>D4+D22+D24+D29+D30+D31+D32+D33</f>
        <v>3401763</v>
      </c>
      <c r="E3" s="135">
        <f>E4+E22+E24+E29+E30+E31+E32+E33</f>
        <v>1639496</v>
      </c>
      <c r="F3" s="135">
        <f>F4+F22+F24+F29+F30+F31+F32+F33</f>
        <v>1702111</v>
      </c>
      <c r="G3" s="135">
        <f>G4+G22+G24+G29+G30+G31+G32+G33</f>
        <v>1728283.3</v>
      </c>
      <c r="H3" s="135">
        <f>G3-F3</f>
        <v>26172.300000000047</v>
      </c>
      <c r="I3" s="449">
        <f>IFERROR(H3/F3,"-")</f>
        <v>1.5376376746287432E-2</v>
      </c>
      <c r="J3" s="448"/>
      <c r="K3" s="135">
        <f>G3-E3</f>
        <v>88787.300000000047</v>
      </c>
      <c r="L3" s="449">
        <f>IFERROR(K3/E3,"-")</f>
        <v>5.415524039094944E-2</v>
      </c>
      <c r="M3" s="448"/>
    </row>
    <row r="4" spans="1:13" s="2" customFormat="1" x14ac:dyDescent="0.2">
      <c r="A4" s="12" t="s">
        <v>145</v>
      </c>
      <c r="B4" s="13" t="s">
        <v>4</v>
      </c>
      <c r="C4" s="73">
        <f>C5+C10+C13+C16</f>
        <v>3061657</v>
      </c>
      <c r="D4" s="135">
        <f>D5+D10+D13+D16</f>
        <v>3161279</v>
      </c>
      <c r="E4" s="135">
        <f>E5+E10+E13+E16</f>
        <v>1517808</v>
      </c>
      <c r="F4" s="135">
        <f>F5+F10+F13+F16</f>
        <v>1582637</v>
      </c>
      <c r="G4" s="135">
        <f>G5+G10+G13+G16</f>
        <v>1609751.3</v>
      </c>
      <c r="H4" s="135">
        <f t="shared" ref="H4:H67" si="0">G4-F4</f>
        <v>27114.300000000047</v>
      </c>
      <c r="I4" s="449">
        <f t="shared" ref="I4:I67" si="1">IFERROR(H4/F4,"-")</f>
        <v>1.7132355682320105E-2</v>
      </c>
      <c r="J4" s="448"/>
      <c r="K4" s="135">
        <f t="shared" ref="K4:K67" si="2">G4-E4</f>
        <v>91943.300000000047</v>
      </c>
      <c r="L4" s="449">
        <f t="shared" ref="L4:L67" si="3">IFERROR(K4/E4,"-")</f>
        <v>6.0576370660847777E-2</v>
      </c>
      <c r="M4" s="448"/>
    </row>
    <row r="5" spans="1:13" s="2" customFormat="1" x14ac:dyDescent="0.2">
      <c r="A5" s="12" t="s">
        <v>146</v>
      </c>
      <c r="B5" s="13" t="s">
        <v>147</v>
      </c>
      <c r="C5" s="73">
        <f>SUM(C6:C9)</f>
        <v>2914821</v>
      </c>
      <c r="D5" s="135">
        <f>SUM(D6:D9)</f>
        <v>3022918</v>
      </c>
      <c r="E5" s="135">
        <f>SUM(E6:E9)</f>
        <v>1454377</v>
      </c>
      <c r="F5" s="135">
        <f>SUM(F6:F9)</f>
        <v>1515956</v>
      </c>
      <c r="G5" s="135">
        <f>SUM(G6:G9)</f>
        <v>1509020.3</v>
      </c>
      <c r="H5" s="135">
        <f t="shared" si="0"/>
        <v>-6935.6999999999534</v>
      </c>
      <c r="I5" s="449">
        <f t="shared" si="1"/>
        <v>-4.5751327874951212E-3</v>
      </c>
      <c r="J5" s="448"/>
      <c r="K5" s="135">
        <f t="shared" si="2"/>
        <v>54643.300000000047</v>
      </c>
      <c r="L5" s="449">
        <f t="shared" si="3"/>
        <v>3.7571620013242817E-2</v>
      </c>
      <c r="M5" s="448"/>
    </row>
    <row r="6" spans="1:13" x14ac:dyDescent="0.2">
      <c r="A6" s="14" t="s">
        <v>148</v>
      </c>
      <c r="B6" s="15" t="s">
        <v>5</v>
      </c>
      <c r="C6" s="291">
        <v>1750064</v>
      </c>
      <c r="D6" s="336">
        <v>1758587</v>
      </c>
      <c r="E6" s="336">
        <v>867858</v>
      </c>
      <c r="F6" s="336">
        <v>879294</v>
      </c>
      <c r="G6" s="336">
        <v>879761</v>
      </c>
      <c r="H6" s="336">
        <f t="shared" si="0"/>
        <v>467</v>
      </c>
      <c r="I6" s="450">
        <f t="shared" si="1"/>
        <v>5.311079115745132E-4</v>
      </c>
      <c r="J6" s="441"/>
      <c r="K6" s="336">
        <f t="shared" si="2"/>
        <v>11903</v>
      </c>
      <c r="L6" s="450">
        <f t="shared" si="3"/>
        <v>1.3715377400450304E-2</v>
      </c>
      <c r="M6" s="441" t="s">
        <v>966</v>
      </c>
    </row>
    <row r="7" spans="1:13" x14ac:dyDescent="0.2">
      <c r="A7" s="14" t="s">
        <v>149</v>
      </c>
      <c r="B7" s="15" t="s">
        <v>6</v>
      </c>
      <c r="C7" s="291">
        <v>420349</v>
      </c>
      <c r="D7" s="336">
        <v>423405</v>
      </c>
      <c r="E7" s="336">
        <v>210158</v>
      </c>
      <c r="F7" s="336">
        <v>211703</v>
      </c>
      <c r="G7" s="336">
        <v>202589</v>
      </c>
      <c r="H7" s="336">
        <f t="shared" si="0"/>
        <v>-9114</v>
      </c>
      <c r="I7" s="450">
        <f t="shared" si="1"/>
        <v>-4.3050877880804715E-2</v>
      </c>
      <c r="J7" s="441" t="s">
        <v>1057</v>
      </c>
      <c r="K7" s="336">
        <f t="shared" si="2"/>
        <v>-7569</v>
      </c>
      <c r="L7" s="450">
        <f t="shared" si="3"/>
        <v>-3.6015759571370112E-2</v>
      </c>
      <c r="M7" s="441" t="s">
        <v>965</v>
      </c>
    </row>
    <row r="8" spans="1:13" x14ac:dyDescent="0.2">
      <c r="A8" s="14" t="s">
        <v>150</v>
      </c>
      <c r="B8" s="15" t="s">
        <v>7</v>
      </c>
      <c r="C8" s="291">
        <v>583229</v>
      </c>
      <c r="D8" s="336">
        <v>682662</v>
      </c>
      <c r="E8" s="336">
        <v>301237</v>
      </c>
      <c r="F8" s="336">
        <v>349158</v>
      </c>
      <c r="G8" s="339">
        <v>333857</v>
      </c>
      <c r="H8" s="336">
        <f t="shared" si="0"/>
        <v>-15301</v>
      </c>
      <c r="I8" s="450">
        <f t="shared" si="1"/>
        <v>-4.3822567433654674E-2</v>
      </c>
      <c r="J8" s="441" t="s">
        <v>1058</v>
      </c>
      <c r="K8" s="336">
        <f t="shared" si="2"/>
        <v>32620</v>
      </c>
      <c r="L8" s="450">
        <f t="shared" si="3"/>
        <v>0.10828683063501496</v>
      </c>
      <c r="M8" s="441" t="s">
        <v>967</v>
      </c>
    </row>
    <row r="9" spans="1:13" ht="13.5" customHeight="1" x14ac:dyDescent="0.2">
      <c r="A9" s="14" t="s">
        <v>151</v>
      </c>
      <c r="B9" s="15" t="s">
        <v>8</v>
      </c>
      <c r="C9" s="291">
        <v>161179</v>
      </c>
      <c r="D9" s="336">
        <v>158264</v>
      </c>
      <c r="E9" s="336">
        <v>75124</v>
      </c>
      <c r="F9" s="336">
        <v>75801</v>
      </c>
      <c r="G9" s="339">
        <v>92813.3</v>
      </c>
      <c r="H9" s="336">
        <f t="shared" si="0"/>
        <v>17012.300000000003</v>
      </c>
      <c r="I9" s="450">
        <f t="shared" si="1"/>
        <v>0.2244337145947943</v>
      </c>
      <c r="J9" s="441" t="s">
        <v>968</v>
      </c>
      <c r="K9" s="336">
        <f t="shared" si="2"/>
        <v>17689.300000000003</v>
      </c>
      <c r="L9" s="450">
        <f t="shared" si="3"/>
        <v>0.23546802619668819</v>
      </c>
      <c r="M9" s="441" t="s">
        <v>969</v>
      </c>
    </row>
    <row r="10" spans="1:13" ht="11.25" customHeight="1" x14ac:dyDescent="0.2">
      <c r="A10" s="12" t="s">
        <v>152</v>
      </c>
      <c r="B10" s="13" t="s">
        <v>153</v>
      </c>
      <c r="C10" s="73">
        <f>SUM(C11:C12)</f>
        <v>0</v>
      </c>
      <c r="D10" s="16">
        <f>SUM(D11:D12)</f>
        <v>0</v>
      </c>
      <c r="E10" s="16">
        <f>SUM(E11:E12)</f>
        <v>0</v>
      </c>
      <c r="F10" s="16">
        <f>SUM(F11:F12)</f>
        <v>0</v>
      </c>
      <c r="G10" s="16">
        <f>SUM(G11:G12)</f>
        <v>0</v>
      </c>
      <c r="H10" s="16">
        <f t="shared" si="0"/>
        <v>0</v>
      </c>
      <c r="I10" s="451" t="str">
        <f t="shared" si="1"/>
        <v>-</v>
      </c>
      <c r="J10" s="572"/>
      <c r="K10" s="16">
        <f t="shared" si="2"/>
        <v>0</v>
      </c>
      <c r="L10" s="451" t="str">
        <f t="shared" si="3"/>
        <v>-</v>
      </c>
      <c r="M10" s="572"/>
    </row>
    <row r="11" spans="1:13" ht="11.25" customHeight="1" x14ac:dyDescent="0.2">
      <c r="A11" s="14" t="s">
        <v>154</v>
      </c>
      <c r="B11" s="15" t="s">
        <v>155</v>
      </c>
      <c r="C11" s="291">
        <v>0</v>
      </c>
      <c r="D11" s="336">
        <v>0</v>
      </c>
      <c r="E11" s="336">
        <v>0</v>
      </c>
      <c r="F11" s="336">
        <v>0</v>
      </c>
      <c r="G11" s="336">
        <v>0</v>
      </c>
      <c r="H11" s="336">
        <f t="shared" si="0"/>
        <v>0</v>
      </c>
      <c r="I11" s="450" t="str">
        <f t="shared" si="1"/>
        <v>-</v>
      </c>
      <c r="J11" s="566"/>
      <c r="K11" s="336">
        <f t="shared" si="2"/>
        <v>0</v>
      </c>
      <c r="L11" s="450" t="str">
        <f t="shared" si="3"/>
        <v>-</v>
      </c>
      <c r="M11" s="566"/>
    </row>
    <row r="12" spans="1:13" ht="11.25" customHeight="1" x14ac:dyDescent="0.2">
      <c r="A12" s="14" t="s">
        <v>156</v>
      </c>
      <c r="B12" s="15" t="s">
        <v>157</v>
      </c>
      <c r="C12" s="291">
        <v>0</v>
      </c>
      <c r="D12" s="336">
        <v>0</v>
      </c>
      <c r="E12" s="336">
        <v>0</v>
      </c>
      <c r="F12" s="336">
        <v>0</v>
      </c>
      <c r="G12" s="336">
        <v>0</v>
      </c>
      <c r="H12" s="336">
        <f t="shared" si="0"/>
        <v>0</v>
      </c>
      <c r="I12" s="450" t="str">
        <f t="shared" si="1"/>
        <v>-</v>
      </c>
      <c r="J12" s="566"/>
      <c r="K12" s="336">
        <f t="shared" si="2"/>
        <v>0</v>
      </c>
      <c r="L12" s="450" t="str">
        <f t="shared" si="3"/>
        <v>-</v>
      </c>
      <c r="M12" s="566"/>
    </row>
    <row r="13" spans="1:13" ht="11.25" customHeight="1" x14ac:dyDescent="0.2">
      <c r="A13" s="12" t="s">
        <v>158</v>
      </c>
      <c r="B13" s="13" t="s">
        <v>684</v>
      </c>
      <c r="C13" s="73">
        <f>SUM(C14:C15)</f>
        <v>0</v>
      </c>
      <c r="D13" s="16">
        <f>SUM(D14:D15)</f>
        <v>0</v>
      </c>
      <c r="E13" s="16">
        <f>SUM(E14:E15)</f>
        <v>0</v>
      </c>
      <c r="F13" s="16">
        <f>SUM(F14:F15)</f>
        <v>0</v>
      </c>
      <c r="G13" s="16">
        <f>SUM(G14:G15)</f>
        <v>0</v>
      </c>
      <c r="H13" s="16">
        <f t="shared" si="0"/>
        <v>0</v>
      </c>
      <c r="I13" s="451" t="str">
        <f t="shared" si="1"/>
        <v>-</v>
      </c>
      <c r="J13" s="572"/>
      <c r="K13" s="16">
        <f t="shared" si="2"/>
        <v>0</v>
      </c>
      <c r="L13" s="451" t="str">
        <f t="shared" si="3"/>
        <v>-</v>
      </c>
      <c r="M13" s="572"/>
    </row>
    <row r="14" spans="1:13" ht="11.25" customHeight="1" x14ac:dyDescent="0.2">
      <c r="A14" s="14" t="s">
        <v>160</v>
      </c>
      <c r="B14" s="15" t="s">
        <v>161</v>
      </c>
      <c r="C14" s="291">
        <v>0</v>
      </c>
      <c r="D14" s="336">
        <v>0</v>
      </c>
      <c r="E14" s="336">
        <v>0</v>
      </c>
      <c r="F14" s="336">
        <v>0</v>
      </c>
      <c r="G14" s="336">
        <v>0</v>
      </c>
      <c r="H14" s="336">
        <f t="shared" si="0"/>
        <v>0</v>
      </c>
      <c r="I14" s="450" t="str">
        <f t="shared" si="1"/>
        <v>-</v>
      </c>
      <c r="J14" s="566"/>
      <c r="K14" s="336">
        <f t="shared" si="2"/>
        <v>0</v>
      </c>
      <c r="L14" s="450" t="str">
        <f t="shared" si="3"/>
        <v>-</v>
      </c>
      <c r="M14" s="566"/>
    </row>
    <row r="15" spans="1:13" ht="11.25" customHeight="1" x14ac:dyDescent="0.2">
      <c r="A15" s="14" t="s">
        <v>162</v>
      </c>
      <c r="B15" s="15" t="s">
        <v>11</v>
      </c>
      <c r="C15" s="291">
        <v>0</v>
      </c>
      <c r="D15" s="336">
        <v>0</v>
      </c>
      <c r="E15" s="336">
        <v>0</v>
      </c>
      <c r="F15" s="336">
        <v>0</v>
      </c>
      <c r="G15" s="336">
        <v>0</v>
      </c>
      <c r="H15" s="336">
        <f t="shared" si="0"/>
        <v>0</v>
      </c>
      <c r="I15" s="450" t="str">
        <f t="shared" si="1"/>
        <v>-</v>
      </c>
      <c r="J15" s="566"/>
      <c r="K15" s="336">
        <f t="shared" si="2"/>
        <v>0</v>
      </c>
      <c r="L15" s="450" t="str">
        <f t="shared" si="3"/>
        <v>-</v>
      </c>
      <c r="M15" s="566"/>
    </row>
    <row r="16" spans="1:13" ht="11.25" customHeight="1" x14ac:dyDescent="0.2">
      <c r="A16" s="12" t="s">
        <v>163</v>
      </c>
      <c r="B16" s="13" t="s">
        <v>134</v>
      </c>
      <c r="C16" s="73">
        <f>SUM(C17:C21)</f>
        <v>146836</v>
      </c>
      <c r="D16" s="73">
        <f>SUM(D17:D21)</f>
        <v>138361</v>
      </c>
      <c r="E16" s="73">
        <f>SUM(E17:E21)</f>
        <v>63431</v>
      </c>
      <c r="F16" s="73">
        <f>SUM(F17:F21)</f>
        <v>66681</v>
      </c>
      <c r="G16" s="73">
        <f>SUM(G17:G21)</f>
        <v>100731</v>
      </c>
      <c r="H16" s="73">
        <f t="shared" si="0"/>
        <v>34050</v>
      </c>
      <c r="I16" s="447">
        <f t="shared" si="1"/>
        <v>0.51064021235434387</v>
      </c>
      <c r="J16" s="448"/>
      <c r="K16" s="73">
        <f t="shared" si="2"/>
        <v>37300</v>
      </c>
      <c r="L16" s="447">
        <f t="shared" si="3"/>
        <v>0.5880405479970362</v>
      </c>
      <c r="M16" s="448"/>
    </row>
    <row r="17" spans="1:13" x14ac:dyDescent="0.2">
      <c r="A17" s="14" t="s">
        <v>164</v>
      </c>
      <c r="B17" s="15" t="s">
        <v>9</v>
      </c>
      <c r="C17" s="291">
        <v>588</v>
      </c>
      <c r="D17" s="336">
        <v>1000</v>
      </c>
      <c r="E17" s="336">
        <v>353</v>
      </c>
      <c r="F17" s="336">
        <v>500</v>
      </c>
      <c r="G17" s="336">
        <v>157</v>
      </c>
      <c r="H17" s="336">
        <f t="shared" si="0"/>
        <v>-343</v>
      </c>
      <c r="I17" s="450">
        <f t="shared" si="1"/>
        <v>-0.68600000000000005</v>
      </c>
      <c r="J17" s="565" t="s">
        <v>970</v>
      </c>
      <c r="K17" s="336">
        <f t="shared" si="2"/>
        <v>-196</v>
      </c>
      <c r="L17" s="450">
        <f t="shared" si="3"/>
        <v>-0.55524079320113318</v>
      </c>
      <c r="M17" s="565" t="s">
        <v>970</v>
      </c>
    </row>
    <row r="18" spans="1:13" ht="22.5" x14ac:dyDescent="0.2">
      <c r="A18" s="14" t="s">
        <v>165</v>
      </c>
      <c r="B18" s="17" t="s">
        <v>10</v>
      </c>
      <c r="C18" s="292">
        <v>146248</v>
      </c>
      <c r="D18" s="336">
        <v>137361</v>
      </c>
      <c r="E18" s="336">
        <v>63078</v>
      </c>
      <c r="F18" s="336">
        <v>66181</v>
      </c>
      <c r="G18" s="339">
        <v>100574</v>
      </c>
      <c r="H18" s="336">
        <f t="shared" si="0"/>
        <v>34393</v>
      </c>
      <c r="I18" s="450">
        <f t="shared" si="1"/>
        <v>0.51968087517565464</v>
      </c>
      <c r="J18" s="566" t="s">
        <v>1059</v>
      </c>
      <c r="K18" s="336">
        <f t="shared" si="2"/>
        <v>37496</v>
      </c>
      <c r="L18" s="450">
        <f t="shared" si="3"/>
        <v>0.5944386315355592</v>
      </c>
      <c r="M18" s="566" t="s">
        <v>960</v>
      </c>
    </row>
    <row r="19" spans="1:13" ht="22.5" x14ac:dyDescent="0.2">
      <c r="A19" s="14" t="s">
        <v>166</v>
      </c>
      <c r="B19" s="15" t="s">
        <v>12</v>
      </c>
      <c r="C19" s="291">
        <v>0</v>
      </c>
      <c r="D19" s="336">
        <v>0</v>
      </c>
      <c r="E19" s="336">
        <v>0</v>
      </c>
      <c r="F19" s="336">
        <v>0</v>
      </c>
      <c r="G19" s="336">
        <v>0</v>
      </c>
      <c r="H19" s="336">
        <f t="shared" si="0"/>
        <v>0</v>
      </c>
      <c r="I19" s="450" t="str">
        <f t="shared" si="1"/>
        <v>-</v>
      </c>
      <c r="J19" s="566"/>
      <c r="K19" s="336">
        <f t="shared" si="2"/>
        <v>0</v>
      </c>
      <c r="L19" s="450" t="str">
        <f t="shared" si="3"/>
        <v>-</v>
      </c>
      <c r="M19" s="566"/>
    </row>
    <row r="20" spans="1:13" x14ac:dyDescent="0.2">
      <c r="A20" s="14" t="s">
        <v>167</v>
      </c>
      <c r="B20" s="15" t="s">
        <v>13</v>
      </c>
      <c r="C20" s="291">
        <v>0</v>
      </c>
      <c r="D20" s="336">
        <v>0</v>
      </c>
      <c r="E20" s="336">
        <v>0</v>
      </c>
      <c r="F20" s="336">
        <v>0</v>
      </c>
      <c r="G20" s="336">
        <v>0</v>
      </c>
      <c r="H20" s="336">
        <f t="shared" si="0"/>
        <v>0</v>
      </c>
      <c r="I20" s="450" t="str">
        <f t="shared" si="1"/>
        <v>-</v>
      </c>
      <c r="J20" s="566"/>
      <c r="K20" s="336">
        <f t="shared" si="2"/>
        <v>0</v>
      </c>
      <c r="L20" s="450" t="str">
        <f t="shared" si="3"/>
        <v>-</v>
      </c>
      <c r="M20" s="566"/>
    </row>
    <row r="21" spans="1:13" x14ac:dyDescent="0.2">
      <c r="A21" s="14" t="s">
        <v>473</v>
      </c>
      <c r="B21" s="15" t="s">
        <v>474</v>
      </c>
      <c r="C21" s="291">
        <v>0</v>
      </c>
      <c r="D21" s="336">
        <v>0</v>
      </c>
      <c r="E21" s="336">
        <v>0</v>
      </c>
      <c r="F21" s="336">
        <v>0</v>
      </c>
      <c r="G21" s="336">
        <v>0</v>
      </c>
      <c r="H21" s="336">
        <f t="shared" si="0"/>
        <v>0</v>
      </c>
      <c r="I21" s="450" t="str">
        <f t="shared" si="1"/>
        <v>-</v>
      </c>
      <c r="J21" s="566"/>
      <c r="K21" s="336">
        <f t="shared" si="2"/>
        <v>0</v>
      </c>
      <c r="L21" s="450" t="str">
        <f t="shared" si="3"/>
        <v>-</v>
      </c>
      <c r="M21" s="566"/>
    </row>
    <row r="22" spans="1:13" s="2" customFormat="1" x14ac:dyDescent="0.2">
      <c r="A22" s="12" t="s">
        <v>168</v>
      </c>
      <c r="B22" s="13" t="s">
        <v>14</v>
      </c>
      <c r="C22" s="73">
        <f>C23</f>
        <v>0</v>
      </c>
      <c r="D22" s="135">
        <f>D23</f>
        <v>0</v>
      </c>
      <c r="E22" s="135">
        <f>E23</f>
        <v>0</v>
      </c>
      <c r="F22" s="135">
        <f>F23</f>
        <v>0</v>
      </c>
      <c r="G22" s="135">
        <f>G23</f>
        <v>0</v>
      </c>
      <c r="H22" s="135">
        <f t="shared" si="0"/>
        <v>0</v>
      </c>
      <c r="I22" s="449" t="str">
        <f t="shared" si="1"/>
        <v>-</v>
      </c>
      <c r="J22" s="448"/>
      <c r="K22" s="135">
        <f t="shared" si="2"/>
        <v>0</v>
      </c>
      <c r="L22" s="449" t="str">
        <f t="shared" si="3"/>
        <v>-</v>
      </c>
      <c r="M22" s="448"/>
    </row>
    <row r="23" spans="1:13" x14ac:dyDescent="0.2">
      <c r="A23" s="14" t="s">
        <v>169</v>
      </c>
      <c r="B23" s="15" t="s">
        <v>15</v>
      </c>
      <c r="C23" s="291">
        <v>0</v>
      </c>
      <c r="D23" s="336">
        <v>0</v>
      </c>
      <c r="E23" s="336">
        <v>0</v>
      </c>
      <c r="F23" s="336">
        <v>0</v>
      </c>
      <c r="G23" s="336">
        <v>0</v>
      </c>
      <c r="H23" s="336">
        <f t="shared" si="0"/>
        <v>0</v>
      </c>
      <c r="I23" s="450" t="str">
        <f t="shared" si="1"/>
        <v>-</v>
      </c>
      <c r="J23" s="566"/>
      <c r="K23" s="336">
        <f t="shared" si="2"/>
        <v>0</v>
      </c>
      <c r="L23" s="450" t="str">
        <f t="shared" si="3"/>
        <v>-</v>
      </c>
      <c r="M23" s="566"/>
    </row>
    <row r="24" spans="1:13" s="2" customFormat="1" x14ac:dyDescent="0.2">
      <c r="A24" s="12" t="s">
        <v>170</v>
      </c>
      <c r="B24" s="13" t="s">
        <v>16</v>
      </c>
      <c r="C24" s="73">
        <f>SUM(C25:C28)</f>
        <v>129858</v>
      </c>
      <c r="D24" s="135">
        <f>SUM(D25:D28)</f>
        <v>124600</v>
      </c>
      <c r="E24" s="135">
        <f>SUM(E25:E28)</f>
        <v>60935</v>
      </c>
      <c r="F24" s="135">
        <f>SUM(F25:F28)</f>
        <v>59435</v>
      </c>
      <c r="G24" s="135">
        <f>SUM(G25:G28)</f>
        <v>64001</v>
      </c>
      <c r="H24" s="135">
        <f t="shared" si="0"/>
        <v>4566</v>
      </c>
      <c r="I24" s="449">
        <f t="shared" si="1"/>
        <v>7.6823420543450829E-2</v>
      </c>
      <c r="J24" s="448"/>
      <c r="K24" s="135">
        <f t="shared" si="2"/>
        <v>3066</v>
      </c>
      <c r="L24" s="449">
        <f t="shared" si="3"/>
        <v>5.0315910396323951E-2</v>
      </c>
      <c r="M24" s="448"/>
    </row>
    <row r="25" spans="1:13" ht="22.5" x14ac:dyDescent="0.2">
      <c r="A25" s="14" t="s">
        <v>390</v>
      </c>
      <c r="B25" s="15" t="s">
        <v>171</v>
      </c>
      <c r="C25" s="291">
        <v>43420</v>
      </c>
      <c r="D25" s="336">
        <v>40500</v>
      </c>
      <c r="E25" s="336">
        <v>17326</v>
      </c>
      <c r="F25" s="336">
        <v>16605</v>
      </c>
      <c r="G25" s="336">
        <v>18545</v>
      </c>
      <c r="H25" s="336">
        <f t="shared" si="0"/>
        <v>1940</v>
      </c>
      <c r="I25" s="450">
        <f t="shared" si="1"/>
        <v>0.11683227943390545</v>
      </c>
      <c r="J25" s="566" t="s">
        <v>971</v>
      </c>
      <c r="K25" s="336">
        <f t="shared" si="2"/>
        <v>1219</v>
      </c>
      <c r="L25" s="450">
        <f t="shared" si="3"/>
        <v>7.0356689368579015E-2</v>
      </c>
      <c r="M25" s="566" t="s">
        <v>971</v>
      </c>
    </row>
    <row r="26" spans="1:13" x14ac:dyDescent="0.2">
      <c r="A26" s="14" t="s">
        <v>391</v>
      </c>
      <c r="B26" s="15" t="s">
        <v>172</v>
      </c>
      <c r="C26" s="291">
        <v>67133</v>
      </c>
      <c r="D26" s="336">
        <v>68700</v>
      </c>
      <c r="E26" s="336">
        <v>32300</v>
      </c>
      <c r="F26" s="336">
        <v>32975</v>
      </c>
      <c r="G26" s="336">
        <v>38538</v>
      </c>
      <c r="H26" s="336">
        <f t="shared" si="0"/>
        <v>5563</v>
      </c>
      <c r="I26" s="450">
        <f t="shared" si="1"/>
        <v>0.16870356330553449</v>
      </c>
      <c r="J26" s="566" t="s">
        <v>951</v>
      </c>
      <c r="K26" s="336">
        <f t="shared" si="2"/>
        <v>6238</v>
      </c>
      <c r="L26" s="450">
        <f t="shared" si="3"/>
        <v>0.19312693498452013</v>
      </c>
      <c r="M26" s="566" t="s">
        <v>951</v>
      </c>
    </row>
    <row r="27" spans="1:13" ht="22.5" x14ac:dyDescent="0.2">
      <c r="A27" s="14" t="s">
        <v>173</v>
      </c>
      <c r="B27" s="15" t="s">
        <v>17</v>
      </c>
      <c r="C27" s="291">
        <v>19305</v>
      </c>
      <c r="D27" s="336">
        <v>15400</v>
      </c>
      <c r="E27" s="336">
        <v>11309</v>
      </c>
      <c r="F27" s="336">
        <v>9855</v>
      </c>
      <c r="G27" s="336">
        <v>6918</v>
      </c>
      <c r="H27" s="336">
        <f t="shared" si="0"/>
        <v>-2937</v>
      </c>
      <c r="I27" s="450">
        <f t="shared" si="1"/>
        <v>-0.29802130898021306</v>
      </c>
      <c r="J27" s="441" t="s">
        <v>1060</v>
      </c>
      <c r="K27" s="336">
        <f t="shared" si="2"/>
        <v>-4391</v>
      </c>
      <c r="L27" s="450">
        <f t="shared" si="3"/>
        <v>-0.38827482536033248</v>
      </c>
      <c r="M27" s="566" t="s">
        <v>972</v>
      </c>
    </row>
    <row r="28" spans="1:13" x14ac:dyDescent="0.2">
      <c r="A28" s="14" t="s">
        <v>174</v>
      </c>
      <c r="B28" s="17" t="s">
        <v>18</v>
      </c>
      <c r="C28" s="292">
        <v>0</v>
      </c>
      <c r="D28" s="336">
        <v>0</v>
      </c>
      <c r="E28" s="336">
        <v>0</v>
      </c>
      <c r="F28" s="336">
        <v>0</v>
      </c>
      <c r="G28" s="336">
        <v>0</v>
      </c>
      <c r="H28" s="336">
        <f t="shared" si="0"/>
        <v>0</v>
      </c>
      <c r="I28" s="450" t="str">
        <f t="shared" si="1"/>
        <v>-</v>
      </c>
      <c r="J28" s="566"/>
      <c r="K28" s="336">
        <f t="shared" si="2"/>
        <v>0</v>
      </c>
      <c r="L28" s="450" t="str">
        <f t="shared" si="3"/>
        <v>-</v>
      </c>
      <c r="M28" s="566"/>
    </row>
    <row r="29" spans="1:13" x14ac:dyDescent="0.2">
      <c r="A29" s="18" t="s">
        <v>177</v>
      </c>
      <c r="B29" s="19" t="s">
        <v>19</v>
      </c>
      <c r="C29" s="277">
        <v>9737</v>
      </c>
      <c r="D29" s="278">
        <v>10000</v>
      </c>
      <c r="E29" s="278">
        <v>5156</v>
      </c>
      <c r="F29" s="278">
        <v>4800</v>
      </c>
      <c r="G29" s="278">
        <v>4591</v>
      </c>
      <c r="H29" s="278">
        <f t="shared" si="0"/>
        <v>-209</v>
      </c>
      <c r="I29" s="452">
        <f t="shared" si="1"/>
        <v>-4.3541666666666666E-2</v>
      </c>
      <c r="J29" s="567"/>
      <c r="K29" s="278">
        <f t="shared" si="2"/>
        <v>-565</v>
      </c>
      <c r="L29" s="452">
        <f t="shared" si="3"/>
        <v>-0.1095810705973623</v>
      </c>
      <c r="M29" s="568"/>
    </row>
    <row r="30" spans="1:13" x14ac:dyDescent="0.2">
      <c r="A30" s="18" t="s">
        <v>178</v>
      </c>
      <c r="B30" s="19" t="s">
        <v>20</v>
      </c>
      <c r="C30" s="277">
        <v>56826</v>
      </c>
      <c r="D30" s="278">
        <v>58800</v>
      </c>
      <c r="E30" s="278">
        <v>31217</v>
      </c>
      <c r="F30" s="278">
        <v>31165</v>
      </c>
      <c r="G30" s="278">
        <v>27120</v>
      </c>
      <c r="H30" s="278">
        <f t="shared" si="0"/>
        <v>-4045</v>
      </c>
      <c r="I30" s="452">
        <f t="shared" si="1"/>
        <v>-0.12979303706080539</v>
      </c>
      <c r="J30" s="569" t="s">
        <v>973</v>
      </c>
      <c r="K30" s="278">
        <f t="shared" si="2"/>
        <v>-4097</v>
      </c>
      <c r="L30" s="452">
        <f t="shared" si="3"/>
        <v>-0.13124259217733927</v>
      </c>
      <c r="M30" s="569" t="s">
        <v>973</v>
      </c>
    </row>
    <row r="31" spans="1:13" x14ac:dyDescent="0.2">
      <c r="A31" s="18" t="s">
        <v>179</v>
      </c>
      <c r="B31" s="19" t="s">
        <v>21</v>
      </c>
      <c r="C31" s="277">
        <v>0</v>
      </c>
      <c r="D31" s="278">
        <v>0</v>
      </c>
      <c r="E31" s="278">
        <v>0</v>
      </c>
      <c r="F31" s="278">
        <v>0</v>
      </c>
      <c r="G31" s="278">
        <v>0</v>
      </c>
      <c r="H31" s="278">
        <f t="shared" si="0"/>
        <v>0</v>
      </c>
      <c r="I31" s="452" t="str">
        <f t="shared" si="1"/>
        <v>-</v>
      </c>
      <c r="J31" s="570"/>
      <c r="K31" s="278">
        <f t="shared" si="2"/>
        <v>0</v>
      </c>
      <c r="L31" s="452" t="str">
        <f t="shared" si="3"/>
        <v>-</v>
      </c>
      <c r="M31" s="570"/>
    </row>
    <row r="32" spans="1:13" s="4" customFormat="1" x14ac:dyDescent="0.2">
      <c r="A32" s="18" t="s">
        <v>180</v>
      </c>
      <c r="B32" s="20" t="s">
        <v>22</v>
      </c>
      <c r="C32" s="74">
        <v>3167</v>
      </c>
      <c r="D32" s="278">
        <v>3800</v>
      </c>
      <c r="E32" s="278">
        <v>1957</v>
      </c>
      <c r="F32" s="278">
        <v>2432</v>
      </c>
      <c r="G32" s="278">
        <v>1178</v>
      </c>
      <c r="H32" s="278">
        <f t="shared" si="0"/>
        <v>-1254</v>
      </c>
      <c r="I32" s="452">
        <f t="shared" si="1"/>
        <v>-0.515625</v>
      </c>
      <c r="J32" s="570" t="s">
        <v>970</v>
      </c>
      <c r="K32" s="278">
        <f t="shared" si="2"/>
        <v>-779</v>
      </c>
      <c r="L32" s="452">
        <f t="shared" si="3"/>
        <v>-0.39805825242718446</v>
      </c>
      <c r="M32" s="570" t="s">
        <v>974</v>
      </c>
    </row>
    <row r="33" spans="1:13" s="22" customFormat="1" ht="22.5" x14ac:dyDescent="0.2">
      <c r="A33" s="136" t="s">
        <v>181</v>
      </c>
      <c r="B33" s="21" t="s">
        <v>477</v>
      </c>
      <c r="C33" s="75">
        <v>44066</v>
      </c>
      <c r="D33" s="137">
        <v>43284</v>
      </c>
      <c r="E33" s="137">
        <v>22423</v>
      </c>
      <c r="F33" s="137">
        <v>21642</v>
      </c>
      <c r="G33" s="137">
        <v>21642</v>
      </c>
      <c r="H33" s="137">
        <f t="shared" si="0"/>
        <v>0</v>
      </c>
      <c r="I33" s="453">
        <f t="shared" si="1"/>
        <v>0</v>
      </c>
      <c r="J33" s="567"/>
      <c r="K33" s="137">
        <f t="shared" si="2"/>
        <v>-781</v>
      </c>
      <c r="L33" s="453">
        <f t="shared" si="3"/>
        <v>-3.4830308165722697E-2</v>
      </c>
      <c r="M33" s="567"/>
    </row>
    <row r="34" spans="1:13" x14ac:dyDescent="0.2">
      <c r="A34" s="23" t="s">
        <v>23</v>
      </c>
      <c r="B34" s="11" t="s">
        <v>496</v>
      </c>
      <c r="C34" s="73">
        <f>C35+C59+C161</f>
        <v>3152701</v>
      </c>
      <c r="D34" s="135">
        <f>D35+D59+D161</f>
        <v>3237343</v>
      </c>
      <c r="E34" s="135">
        <f>E35+E59+E161</f>
        <v>1537054</v>
      </c>
      <c r="F34" s="135">
        <f>F35+F59+F161</f>
        <v>1627914</v>
      </c>
      <c r="G34" s="135">
        <f>G35+G59+G161</f>
        <v>1675296</v>
      </c>
      <c r="H34" s="135">
        <f t="shared" si="0"/>
        <v>47382</v>
      </c>
      <c r="I34" s="449">
        <f t="shared" si="1"/>
        <v>2.910596014285767E-2</v>
      </c>
      <c r="J34" s="448"/>
      <c r="K34" s="135">
        <f t="shared" si="2"/>
        <v>138242</v>
      </c>
      <c r="L34" s="449">
        <f t="shared" si="3"/>
        <v>8.9939585726981616E-2</v>
      </c>
      <c r="M34" s="448"/>
    </row>
    <row r="35" spans="1:13" s="2" customFormat="1" x14ac:dyDescent="0.2">
      <c r="A35" s="23" t="s">
        <v>24</v>
      </c>
      <c r="B35" s="13" t="s">
        <v>25</v>
      </c>
      <c r="C35" s="73">
        <f>C36+C51</f>
        <v>2243841</v>
      </c>
      <c r="D35" s="135">
        <f>D36+D51</f>
        <v>2305000</v>
      </c>
      <c r="E35" s="135">
        <f>E36+E51</f>
        <v>1097757</v>
      </c>
      <c r="F35" s="135">
        <f>F36+F51</f>
        <v>1170800</v>
      </c>
      <c r="G35" s="135">
        <f>G36+G51</f>
        <v>1180378</v>
      </c>
      <c r="H35" s="135">
        <f t="shared" si="0"/>
        <v>9578</v>
      </c>
      <c r="I35" s="449">
        <f t="shared" si="1"/>
        <v>8.1807311240177649E-3</v>
      </c>
      <c r="J35" s="455"/>
      <c r="K35" s="135">
        <f t="shared" si="2"/>
        <v>82621</v>
      </c>
      <c r="L35" s="449">
        <f t="shared" si="3"/>
        <v>7.5263469055537796E-2</v>
      </c>
      <c r="M35" s="455"/>
    </row>
    <row r="36" spans="1:13" s="2" customFormat="1" x14ac:dyDescent="0.2">
      <c r="A36" s="23">
        <v>1100</v>
      </c>
      <c r="B36" s="24" t="s">
        <v>26</v>
      </c>
      <c r="C36" s="73">
        <f>C37+C40+C50+C49</f>
        <v>1810701</v>
      </c>
      <c r="D36" s="135">
        <f>D37+D40+D50+D49</f>
        <v>1856480</v>
      </c>
      <c r="E36" s="135">
        <f>E37+E40+E50+E49</f>
        <v>886955</v>
      </c>
      <c r="F36" s="135">
        <f>F37+F40+F50+F49</f>
        <v>942015</v>
      </c>
      <c r="G36" s="135">
        <f>G37+G40+G50+G49</f>
        <v>951618</v>
      </c>
      <c r="H36" s="135">
        <f t="shared" si="0"/>
        <v>9603</v>
      </c>
      <c r="I36" s="449">
        <f t="shared" si="1"/>
        <v>1.0194105189407813E-2</v>
      </c>
      <c r="J36" s="455"/>
      <c r="K36" s="135">
        <f t="shared" si="2"/>
        <v>64663</v>
      </c>
      <c r="L36" s="449">
        <f t="shared" si="3"/>
        <v>7.290448782632715E-2</v>
      </c>
      <c r="M36" s="455"/>
    </row>
    <row r="37" spans="1:13" x14ac:dyDescent="0.2">
      <c r="A37" s="29">
        <v>1110</v>
      </c>
      <c r="B37" s="138" t="s">
        <v>27</v>
      </c>
      <c r="C37" s="291">
        <f>C38+C39</f>
        <v>1451318</v>
      </c>
      <c r="D37" s="291">
        <f>D38+D39</f>
        <v>1474605</v>
      </c>
      <c r="E37" s="291">
        <f>E38+E39</f>
        <v>727826</v>
      </c>
      <c r="F37" s="291">
        <f>F38+F39</f>
        <v>747800</v>
      </c>
      <c r="G37" s="291">
        <f>G38+G39</f>
        <v>766207</v>
      </c>
      <c r="H37" s="336">
        <f t="shared" si="0"/>
        <v>18407</v>
      </c>
      <c r="I37" s="450">
        <f t="shared" si="1"/>
        <v>2.4614870286172773E-2</v>
      </c>
      <c r="J37" s="456"/>
      <c r="K37" s="336">
        <f t="shared" si="2"/>
        <v>38381</v>
      </c>
      <c r="L37" s="450">
        <f t="shared" si="3"/>
        <v>5.2733757793758398E-2</v>
      </c>
      <c r="M37" s="456"/>
    </row>
    <row r="38" spans="1:13" x14ac:dyDescent="0.2">
      <c r="A38" s="25">
        <v>1111</v>
      </c>
      <c r="B38" s="26" t="s">
        <v>468</v>
      </c>
      <c r="C38" s="291">
        <v>55171</v>
      </c>
      <c r="D38" s="336">
        <v>54105</v>
      </c>
      <c r="E38" s="336"/>
      <c r="F38" s="336">
        <v>26976</v>
      </c>
      <c r="G38" s="336">
        <v>26976</v>
      </c>
      <c r="H38" s="336">
        <f t="shared" si="0"/>
        <v>0</v>
      </c>
      <c r="I38" s="450">
        <f t="shared" si="1"/>
        <v>0</v>
      </c>
      <c r="J38" s="450"/>
      <c r="K38" s="336">
        <f t="shared" si="2"/>
        <v>26976</v>
      </c>
      <c r="L38" s="450" t="str">
        <f t="shared" si="3"/>
        <v>-</v>
      </c>
      <c r="M38" s="459"/>
    </row>
    <row r="39" spans="1:13" ht="18" x14ac:dyDescent="0.2">
      <c r="A39" s="25">
        <v>1112</v>
      </c>
      <c r="B39" s="26" t="s">
        <v>469</v>
      </c>
      <c r="C39" s="291">
        <v>1396147</v>
      </c>
      <c r="D39" s="336">
        <v>1420500</v>
      </c>
      <c r="E39" s="336">
        <v>727826</v>
      </c>
      <c r="F39" s="336">
        <v>720824</v>
      </c>
      <c r="G39" s="336">
        <v>739231</v>
      </c>
      <c r="H39" s="336">
        <f t="shared" si="0"/>
        <v>18407</v>
      </c>
      <c r="I39" s="450">
        <f t="shared" si="1"/>
        <v>2.5536053183578794E-2</v>
      </c>
      <c r="J39" s="456" t="s">
        <v>1061</v>
      </c>
      <c r="K39" s="336">
        <f t="shared" si="2"/>
        <v>11405</v>
      </c>
      <c r="L39" s="450">
        <f t="shared" si="3"/>
        <v>1.566995408243179E-2</v>
      </c>
      <c r="M39" s="456" t="s">
        <v>1062</v>
      </c>
    </row>
    <row r="40" spans="1:13" s="5" customFormat="1" x14ac:dyDescent="0.2">
      <c r="A40" s="23">
        <v>1140</v>
      </c>
      <c r="B40" s="27" t="s">
        <v>182</v>
      </c>
      <c r="C40" s="73">
        <f>SUM(C41:C48)</f>
        <v>359383</v>
      </c>
      <c r="D40" s="135">
        <f>SUM(D41:D48)</f>
        <v>381875</v>
      </c>
      <c r="E40" s="135">
        <f>SUM(E41:E48)</f>
        <v>159129</v>
      </c>
      <c r="F40" s="135">
        <f>SUM(F41:F48)</f>
        <v>194215</v>
      </c>
      <c r="G40" s="135">
        <f>SUM(G41:G48)</f>
        <v>185411</v>
      </c>
      <c r="H40" s="135">
        <f t="shared" si="0"/>
        <v>-8804</v>
      </c>
      <c r="I40" s="449">
        <f t="shared" si="1"/>
        <v>-4.5331205107741419E-2</v>
      </c>
      <c r="J40" s="455"/>
      <c r="K40" s="135">
        <f t="shared" si="2"/>
        <v>26282</v>
      </c>
      <c r="L40" s="449">
        <f t="shared" si="3"/>
        <v>0.16516159845157075</v>
      </c>
      <c r="M40" s="460"/>
    </row>
    <row r="41" spans="1:13" s="5" customFormat="1" x14ac:dyDescent="0.2">
      <c r="A41" s="25">
        <v>1141</v>
      </c>
      <c r="B41" s="28" t="s">
        <v>175</v>
      </c>
      <c r="C41" s="291">
        <v>68414</v>
      </c>
      <c r="D41" s="336">
        <v>72000</v>
      </c>
      <c r="E41" s="336">
        <v>34814</v>
      </c>
      <c r="F41" s="336">
        <v>35400</v>
      </c>
      <c r="G41" s="336">
        <v>36433</v>
      </c>
      <c r="H41" s="336">
        <f t="shared" si="0"/>
        <v>1033</v>
      </c>
      <c r="I41" s="450">
        <f t="shared" si="1"/>
        <v>2.9180790960451976E-2</v>
      </c>
      <c r="J41" s="450"/>
      <c r="K41" s="336">
        <f t="shared" si="2"/>
        <v>1619</v>
      </c>
      <c r="L41" s="450">
        <f t="shared" si="3"/>
        <v>4.650427988740162E-2</v>
      </c>
      <c r="M41" s="456" t="s">
        <v>1063</v>
      </c>
    </row>
    <row r="42" spans="1:13" s="5" customFormat="1" x14ac:dyDescent="0.2">
      <c r="A42" s="25">
        <v>1142</v>
      </c>
      <c r="B42" s="28" t="s">
        <v>28</v>
      </c>
      <c r="C42" s="291">
        <v>19380</v>
      </c>
      <c r="D42" s="336">
        <v>22850</v>
      </c>
      <c r="E42" s="336">
        <v>12867</v>
      </c>
      <c r="F42" s="336">
        <v>15200</v>
      </c>
      <c r="G42" s="336">
        <v>13718</v>
      </c>
      <c r="H42" s="336">
        <f t="shared" si="0"/>
        <v>-1482</v>
      </c>
      <c r="I42" s="450">
        <f t="shared" si="1"/>
        <v>-9.7500000000000003E-2</v>
      </c>
      <c r="J42" s="457"/>
      <c r="K42" s="336">
        <f t="shared" si="2"/>
        <v>851</v>
      </c>
      <c r="L42" s="450">
        <f t="shared" si="3"/>
        <v>6.6138182948628277E-2</v>
      </c>
      <c r="M42" s="456"/>
    </row>
    <row r="43" spans="1:13" s="5" customFormat="1" x14ac:dyDescent="0.2">
      <c r="A43" s="25">
        <v>1144</v>
      </c>
      <c r="B43" s="28" t="s">
        <v>29</v>
      </c>
      <c r="C43" s="275">
        <v>0</v>
      </c>
      <c r="D43" s="336">
        <v>0</v>
      </c>
      <c r="E43" s="336">
        <v>0</v>
      </c>
      <c r="F43" s="336">
        <v>0</v>
      </c>
      <c r="G43" s="336"/>
      <c r="H43" s="336">
        <f t="shared" si="0"/>
        <v>0</v>
      </c>
      <c r="I43" s="450" t="str">
        <f t="shared" si="1"/>
        <v>-</v>
      </c>
      <c r="J43" s="450"/>
      <c r="K43" s="336">
        <f t="shared" si="2"/>
        <v>0</v>
      </c>
      <c r="L43" s="450" t="str">
        <f t="shared" si="3"/>
        <v>-</v>
      </c>
      <c r="M43" s="450"/>
    </row>
    <row r="44" spans="1:13" s="5" customFormat="1" ht="27" x14ac:dyDescent="0.2">
      <c r="A44" s="25">
        <v>1145</v>
      </c>
      <c r="B44" s="28" t="s">
        <v>183</v>
      </c>
      <c r="C44" s="291">
        <v>81350</v>
      </c>
      <c r="D44" s="336">
        <v>87500</v>
      </c>
      <c r="E44" s="336">
        <v>41195</v>
      </c>
      <c r="F44" s="336">
        <v>43550</v>
      </c>
      <c r="G44" s="336">
        <v>43981</v>
      </c>
      <c r="H44" s="336">
        <f t="shared" si="0"/>
        <v>431</v>
      </c>
      <c r="I44" s="450">
        <f t="shared" si="1"/>
        <v>9.8966704936854187E-3</v>
      </c>
      <c r="J44" s="450"/>
      <c r="K44" s="336">
        <f t="shared" si="2"/>
        <v>2786</v>
      </c>
      <c r="L44" s="450">
        <f t="shared" si="3"/>
        <v>6.762956669498725E-2</v>
      </c>
      <c r="M44" s="456" t="s">
        <v>1007</v>
      </c>
    </row>
    <row r="45" spans="1:13" s="5" customFormat="1" x14ac:dyDescent="0.2">
      <c r="A45" s="25">
        <v>1146</v>
      </c>
      <c r="B45" s="28" t="s">
        <v>30</v>
      </c>
      <c r="C45" s="291">
        <v>0</v>
      </c>
      <c r="D45" s="336">
        <v>0</v>
      </c>
      <c r="E45" s="336">
        <v>0</v>
      </c>
      <c r="F45" s="336">
        <v>0</v>
      </c>
      <c r="G45" s="336"/>
      <c r="H45" s="336">
        <f t="shared" si="0"/>
        <v>0</v>
      </c>
      <c r="I45" s="450" t="str">
        <f t="shared" si="1"/>
        <v>-</v>
      </c>
      <c r="J45" s="450"/>
      <c r="K45" s="336">
        <f t="shared" si="2"/>
        <v>0</v>
      </c>
      <c r="L45" s="450" t="str">
        <f t="shared" si="3"/>
        <v>-</v>
      </c>
      <c r="M45" s="450"/>
    </row>
    <row r="46" spans="1:13" s="5" customFormat="1" ht="27" x14ac:dyDescent="0.2">
      <c r="A46" s="25">
        <v>1147</v>
      </c>
      <c r="B46" s="28" t="s">
        <v>31</v>
      </c>
      <c r="C46" s="291">
        <v>95919</v>
      </c>
      <c r="D46" s="336">
        <v>147000</v>
      </c>
      <c r="E46" s="336">
        <v>46685</v>
      </c>
      <c r="F46" s="336">
        <v>74000</v>
      </c>
      <c r="G46" s="336">
        <v>65482</v>
      </c>
      <c r="H46" s="336">
        <f t="shared" si="0"/>
        <v>-8518</v>
      </c>
      <c r="I46" s="450">
        <f t="shared" si="1"/>
        <v>-0.11510810810810811</v>
      </c>
      <c r="J46" s="456" t="s">
        <v>1064</v>
      </c>
      <c r="K46" s="336">
        <f t="shared" si="2"/>
        <v>18797</v>
      </c>
      <c r="L46" s="450">
        <f t="shared" si="3"/>
        <v>0.40263467923315838</v>
      </c>
      <c r="M46" s="456" t="s">
        <v>1065</v>
      </c>
    </row>
    <row r="47" spans="1:13" s="5" customFormat="1" ht="18" x14ac:dyDescent="0.2">
      <c r="A47" s="25">
        <v>1148</v>
      </c>
      <c r="B47" s="28" t="s">
        <v>184</v>
      </c>
      <c r="C47" s="291">
        <v>50698</v>
      </c>
      <c r="D47" s="336">
        <v>2525</v>
      </c>
      <c r="E47" s="336">
        <v>1067</v>
      </c>
      <c r="F47" s="336">
        <v>1265</v>
      </c>
      <c r="G47" s="336">
        <v>1271</v>
      </c>
      <c r="H47" s="336">
        <f t="shared" si="0"/>
        <v>6</v>
      </c>
      <c r="I47" s="450">
        <f t="shared" si="1"/>
        <v>4.7430830039525695E-3</v>
      </c>
      <c r="J47" s="458"/>
      <c r="K47" s="336">
        <f t="shared" si="2"/>
        <v>204</v>
      </c>
      <c r="L47" s="450">
        <f t="shared" si="3"/>
        <v>0.19119025304592316</v>
      </c>
      <c r="M47" s="459" t="s">
        <v>1008</v>
      </c>
    </row>
    <row r="48" spans="1:13" s="5" customFormat="1" ht="22.5" x14ac:dyDescent="0.2">
      <c r="A48" s="25">
        <v>1149</v>
      </c>
      <c r="B48" s="28" t="s">
        <v>32</v>
      </c>
      <c r="C48" s="291">
        <v>43622</v>
      </c>
      <c r="D48" s="339">
        <v>50000</v>
      </c>
      <c r="E48" s="339">
        <v>22501</v>
      </c>
      <c r="F48" s="339">
        <v>24800</v>
      </c>
      <c r="G48" s="336">
        <v>24526</v>
      </c>
      <c r="H48" s="339">
        <f t="shared" si="0"/>
        <v>-274</v>
      </c>
      <c r="I48" s="440">
        <f t="shared" si="1"/>
        <v>-1.1048387096774194E-2</v>
      </c>
      <c r="J48" s="440"/>
      <c r="K48" s="339">
        <f t="shared" si="2"/>
        <v>2025</v>
      </c>
      <c r="L48" s="440">
        <f t="shared" si="3"/>
        <v>8.9996000177769875E-2</v>
      </c>
      <c r="M48" s="461" t="s">
        <v>1066</v>
      </c>
    </row>
    <row r="49" spans="1:13" s="5" customFormat="1" ht="22.5" x14ac:dyDescent="0.2">
      <c r="A49" s="29">
        <v>1150</v>
      </c>
      <c r="B49" s="30" t="s">
        <v>33</v>
      </c>
      <c r="C49" s="277">
        <v>0</v>
      </c>
      <c r="D49" s="336">
        <v>0</v>
      </c>
      <c r="E49" s="336">
        <v>0</v>
      </c>
      <c r="F49" s="336">
        <v>0</v>
      </c>
      <c r="G49" s="336">
        <v>0</v>
      </c>
      <c r="H49" s="336">
        <f t="shared" si="0"/>
        <v>0</v>
      </c>
      <c r="I49" s="450" t="str">
        <f t="shared" si="1"/>
        <v>-</v>
      </c>
      <c r="J49" s="450"/>
      <c r="K49" s="336">
        <f t="shared" si="2"/>
        <v>0</v>
      </c>
      <c r="L49" s="450" t="str">
        <f t="shared" si="3"/>
        <v>-</v>
      </c>
      <c r="M49" s="450"/>
    </row>
    <row r="50" spans="1:13" s="5" customFormat="1" x14ac:dyDescent="0.2">
      <c r="A50" s="29">
        <v>1170</v>
      </c>
      <c r="B50" s="31" t="s">
        <v>34</v>
      </c>
      <c r="C50" s="276">
        <v>0</v>
      </c>
      <c r="D50" s="278">
        <v>0</v>
      </c>
      <c r="E50" s="278">
        <v>0</v>
      </c>
      <c r="F50" s="278">
        <v>0</v>
      </c>
      <c r="G50" s="278">
        <v>0</v>
      </c>
      <c r="H50" s="278">
        <f t="shared" si="0"/>
        <v>0</v>
      </c>
      <c r="I50" s="452" t="str">
        <f t="shared" si="1"/>
        <v>-</v>
      </c>
      <c r="J50" s="452"/>
      <c r="K50" s="278">
        <f t="shared" si="2"/>
        <v>0</v>
      </c>
      <c r="L50" s="452" t="str">
        <f t="shared" si="3"/>
        <v>-</v>
      </c>
      <c r="M50" s="452"/>
    </row>
    <row r="51" spans="1:13" s="5" customFormat="1" ht="22.5" x14ac:dyDescent="0.2">
      <c r="A51" s="23">
        <v>1200</v>
      </c>
      <c r="B51" s="27" t="s">
        <v>35</v>
      </c>
      <c r="C51" s="73">
        <f>SUM(C52+C53)</f>
        <v>433140</v>
      </c>
      <c r="D51" s="135">
        <f>SUM(D52+D53)</f>
        <v>448520</v>
      </c>
      <c r="E51" s="135">
        <f>SUM(E52+E53)</f>
        <v>210802</v>
      </c>
      <c r="F51" s="135">
        <f>SUM(F52+F53)</f>
        <v>228785</v>
      </c>
      <c r="G51" s="135">
        <f>SUM(G52+G53)</f>
        <v>228760</v>
      </c>
      <c r="H51" s="135">
        <f t="shared" si="0"/>
        <v>-25</v>
      </c>
      <c r="I51" s="449">
        <f t="shared" si="1"/>
        <v>-1.0927289813580436E-4</v>
      </c>
      <c r="J51" s="449"/>
      <c r="K51" s="135">
        <f t="shared" si="2"/>
        <v>17958</v>
      </c>
      <c r="L51" s="449">
        <f t="shared" si="3"/>
        <v>8.5188945076422426E-2</v>
      </c>
      <c r="M51" s="462"/>
    </row>
    <row r="52" spans="1:13" s="5" customFormat="1" ht="18" x14ac:dyDescent="0.2">
      <c r="A52" s="29">
        <v>1210</v>
      </c>
      <c r="B52" s="30" t="s">
        <v>36</v>
      </c>
      <c r="C52" s="277">
        <v>418768</v>
      </c>
      <c r="D52" s="278">
        <v>432950</v>
      </c>
      <c r="E52" s="278">
        <v>205007</v>
      </c>
      <c r="F52" s="278">
        <v>220000</v>
      </c>
      <c r="G52" s="278">
        <v>220872</v>
      </c>
      <c r="H52" s="278">
        <f t="shared" si="0"/>
        <v>872</v>
      </c>
      <c r="I52" s="452">
        <f t="shared" si="1"/>
        <v>3.9636363636363636E-3</v>
      </c>
      <c r="J52" s="452"/>
      <c r="K52" s="278">
        <f t="shared" si="2"/>
        <v>15865</v>
      </c>
      <c r="L52" s="452">
        <f t="shared" si="3"/>
        <v>7.7387601398976616E-2</v>
      </c>
      <c r="M52" s="459" t="s">
        <v>1067</v>
      </c>
    </row>
    <row r="53" spans="1:13" s="5" customFormat="1" ht="22.5" x14ac:dyDescent="0.2">
      <c r="A53" s="32">
        <v>1220</v>
      </c>
      <c r="B53" s="33" t="s">
        <v>37</v>
      </c>
      <c r="C53" s="220">
        <f>SUM(C54:C58)</f>
        <v>14372</v>
      </c>
      <c r="D53" s="139">
        <f>SUM(D54:D58)</f>
        <v>15570</v>
      </c>
      <c r="E53" s="139">
        <f>SUM(E54:E58)</f>
        <v>5795</v>
      </c>
      <c r="F53" s="139">
        <f>SUM(F54:F58)</f>
        <v>8785</v>
      </c>
      <c r="G53" s="139">
        <f>SUM(G54:G58)</f>
        <v>7888</v>
      </c>
      <c r="H53" s="139">
        <f t="shared" si="0"/>
        <v>-897</v>
      </c>
      <c r="I53" s="454">
        <f t="shared" si="1"/>
        <v>-0.10210586226522482</v>
      </c>
      <c r="J53" s="454"/>
      <c r="K53" s="139">
        <f t="shared" si="2"/>
        <v>2093</v>
      </c>
      <c r="L53" s="454">
        <f t="shared" si="3"/>
        <v>0.36117342536669544</v>
      </c>
      <c r="M53" s="455"/>
    </row>
    <row r="54" spans="1:13" s="5" customFormat="1" ht="33.75" x14ac:dyDescent="0.2">
      <c r="A54" s="25">
        <v>1221</v>
      </c>
      <c r="B54" s="28" t="s">
        <v>38</v>
      </c>
      <c r="C54" s="291">
        <v>11810</v>
      </c>
      <c r="D54" s="336">
        <v>13000</v>
      </c>
      <c r="E54" s="336">
        <v>5368</v>
      </c>
      <c r="F54" s="336">
        <v>7500</v>
      </c>
      <c r="G54" s="336">
        <v>6394</v>
      </c>
      <c r="H54" s="336">
        <f t="shared" si="0"/>
        <v>-1106</v>
      </c>
      <c r="I54" s="450">
        <f t="shared" si="1"/>
        <v>-0.14746666666666666</v>
      </c>
      <c r="J54" s="456" t="s">
        <v>1068</v>
      </c>
      <c r="K54" s="336">
        <f t="shared" si="2"/>
        <v>1026</v>
      </c>
      <c r="L54" s="450">
        <f t="shared" si="3"/>
        <v>0.19113263785394932</v>
      </c>
      <c r="M54" s="459" t="s">
        <v>1069</v>
      </c>
    </row>
    <row r="55" spans="1:13" s="5" customFormat="1" x14ac:dyDescent="0.2">
      <c r="A55" s="25">
        <v>1222</v>
      </c>
      <c r="B55" s="28" t="s">
        <v>39</v>
      </c>
      <c r="C55" s="291">
        <v>0</v>
      </c>
      <c r="D55" s="336">
        <v>0</v>
      </c>
      <c r="E55" s="336">
        <v>0</v>
      </c>
      <c r="F55" s="336">
        <v>0</v>
      </c>
      <c r="G55" s="336"/>
      <c r="H55" s="336">
        <f t="shared" si="0"/>
        <v>0</v>
      </c>
      <c r="I55" s="450" t="str">
        <f t="shared" si="1"/>
        <v>-</v>
      </c>
      <c r="J55" s="450"/>
      <c r="K55" s="336">
        <f t="shared" si="2"/>
        <v>0</v>
      </c>
      <c r="L55" s="450" t="str">
        <f t="shared" si="3"/>
        <v>-</v>
      </c>
      <c r="M55" s="450"/>
    </row>
    <row r="56" spans="1:13" s="5" customFormat="1" x14ac:dyDescent="0.2">
      <c r="A56" s="25">
        <v>1223</v>
      </c>
      <c r="B56" s="34" t="s">
        <v>40</v>
      </c>
      <c r="C56" s="279">
        <v>0</v>
      </c>
      <c r="D56" s="336">
        <v>0</v>
      </c>
      <c r="E56" s="336">
        <v>0</v>
      </c>
      <c r="F56" s="336">
        <v>0</v>
      </c>
      <c r="G56" s="336"/>
      <c r="H56" s="336">
        <f t="shared" si="0"/>
        <v>0</v>
      </c>
      <c r="I56" s="450" t="str">
        <f t="shared" si="1"/>
        <v>-</v>
      </c>
      <c r="J56" s="450"/>
      <c r="K56" s="336">
        <f t="shared" si="2"/>
        <v>0</v>
      </c>
      <c r="L56" s="450" t="str">
        <f t="shared" si="3"/>
        <v>-</v>
      </c>
      <c r="M56" s="450"/>
    </row>
    <row r="57" spans="1:13" s="5" customFormat="1" ht="22.5" x14ac:dyDescent="0.2">
      <c r="A57" s="25">
        <v>1227</v>
      </c>
      <c r="B57" s="28" t="s">
        <v>41</v>
      </c>
      <c r="C57" s="291">
        <v>0</v>
      </c>
      <c r="D57" s="336">
        <v>0</v>
      </c>
      <c r="E57" s="336">
        <v>0</v>
      </c>
      <c r="F57" s="336">
        <v>0</v>
      </c>
      <c r="G57" s="336"/>
      <c r="H57" s="336">
        <f t="shared" si="0"/>
        <v>0</v>
      </c>
      <c r="I57" s="450" t="str">
        <f t="shared" si="1"/>
        <v>-</v>
      </c>
      <c r="J57" s="450"/>
      <c r="K57" s="336">
        <f t="shared" si="2"/>
        <v>0</v>
      </c>
      <c r="L57" s="450" t="str">
        <f t="shared" si="3"/>
        <v>-</v>
      </c>
      <c r="M57" s="450"/>
    </row>
    <row r="58" spans="1:13" s="5" customFormat="1" ht="33.75" x14ac:dyDescent="0.2">
      <c r="A58" s="25">
        <v>1228</v>
      </c>
      <c r="B58" s="28" t="s">
        <v>476</v>
      </c>
      <c r="C58" s="291">
        <v>2562</v>
      </c>
      <c r="D58" s="336">
        <v>2570</v>
      </c>
      <c r="E58" s="336">
        <v>427</v>
      </c>
      <c r="F58" s="336">
        <v>1285</v>
      </c>
      <c r="G58" s="336">
        <v>1494</v>
      </c>
      <c r="H58" s="336">
        <f t="shared" si="0"/>
        <v>209</v>
      </c>
      <c r="I58" s="450">
        <f t="shared" si="1"/>
        <v>0.16264591439688716</v>
      </c>
      <c r="J58" s="456" t="s">
        <v>1006</v>
      </c>
      <c r="K58" s="336">
        <f t="shared" si="2"/>
        <v>1067</v>
      </c>
      <c r="L58" s="450">
        <f t="shared" si="3"/>
        <v>2.4988290398126463</v>
      </c>
      <c r="M58" s="459" t="s">
        <v>1070</v>
      </c>
    </row>
    <row r="59" spans="1:13" s="5" customFormat="1" x14ac:dyDescent="0.2">
      <c r="A59" s="23">
        <v>2000</v>
      </c>
      <c r="B59" s="13" t="s">
        <v>42</v>
      </c>
      <c r="C59" s="73">
        <f>C60+C67+C112+C150+C160+C149</f>
        <v>908566</v>
      </c>
      <c r="D59" s="135">
        <f>D60+D67+D112+D150+D160+D149</f>
        <v>931683</v>
      </c>
      <c r="E59" s="135">
        <f>E60+E67+E112+E150+E160+E149</f>
        <v>439297</v>
      </c>
      <c r="F59" s="135">
        <f>F60+F67+F112+F150+F160+F149</f>
        <v>456784</v>
      </c>
      <c r="G59" s="135">
        <f>G60+G67+G112+G150+G160+G149</f>
        <v>494616</v>
      </c>
      <c r="H59" s="135">
        <f t="shared" si="0"/>
        <v>37832</v>
      </c>
      <c r="I59" s="449">
        <f t="shared" si="1"/>
        <v>8.2822515674804725E-2</v>
      </c>
      <c r="J59" s="448"/>
      <c r="K59" s="135">
        <f t="shared" si="2"/>
        <v>55319</v>
      </c>
      <c r="L59" s="449">
        <f t="shared" si="3"/>
        <v>0.12592619571724825</v>
      </c>
      <c r="M59" s="448"/>
    </row>
    <row r="60" spans="1:13" s="5" customFormat="1" x14ac:dyDescent="0.2">
      <c r="A60" s="23">
        <v>2100</v>
      </c>
      <c r="B60" s="13" t="s">
        <v>185</v>
      </c>
      <c r="C60" s="73">
        <f>C61+C64</f>
        <v>1322</v>
      </c>
      <c r="D60" s="135">
        <f>D61+D64</f>
        <v>1400</v>
      </c>
      <c r="E60" s="135">
        <f>E61+E64</f>
        <v>619</v>
      </c>
      <c r="F60" s="135">
        <f>F61+F64</f>
        <v>628</v>
      </c>
      <c r="G60" s="135">
        <f>G61+G64</f>
        <v>788</v>
      </c>
      <c r="H60" s="135">
        <f t="shared" si="0"/>
        <v>160</v>
      </c>
      <c r="I60" s="449">
        <f t="shared" si="1"/>
        <v>0.25477707006369427</v>
      </c>
      <c r="J60" s="448"/>
      <c r="K60" s="135">
        <f t="shared" si="2"/>
        <v>169</v>
      </c>
      <c r="L60" s="449">
        <f t="shared" si="3"/>
        <v>0.27302100161550891</v>
      </c>
      <c r="M60" s="448"/>
    </row>
    <row r="61" spans="1:13" s="2" customFormat="1" ht="22.5" x14ac:dyDescent="0.2">
      <c r="A61" s="35">
        <v>2110</v>
      </c>
      <c r="B61" s="13" t="s">
        <v>43</v>
      </c>
      <c r="C61" s="73">
        <f>SUM(C62:C63)</f>
        <v>1322</v>
      </c>
      <c r="D61" s="135">
        <f>SUM(D62:D63)</f>
        <v>1400</v>
      </c>
      <c r="E61" s="135">
        <f>SUM(E62:E63)</f>
        <v>619</v>
      </c>
      <c r="F61" s="135">
        <f>SUM(F62:F63)</f>
        <v>628</v>
      </c>
      <c r="G61" s="135">
        <f>SUM(G62:G63)</f>
        <v>788</v>
      </c>
      <c r="H61" s="135">
        <f t="shared" si="0"/>
        <v>160</v>
      </c>
      <c r="I61" s="449">
        <f t="shared" si="1"/>
        <v>0.25477707006369427</v>
      </c>
      <c r="J61" s="448"/>
      <c r="K61" s="135">
        <f t="shared" si="2"/>
        <v>169</v>
      </c>
      <c r="L61" s="449">
        <f t="shared" si="3"/>
        <v>0.27302100161550891</v>
      </c>
      <c r="M61" s="448"/>
    </row>
    <row r="62" spans="1:13" s="5" customFormat="1" x14ac:dyDescent="0.2">
      <c r="A62" s="25">
        <v>2111</v>
      </c>
      <c r="B62" s="15" t="s">
        <v>44</v>
      </c>
      <c r="C62" s="291">
        <v>612</v>
      </c>
      <c r="D62" s="336">
        <v>650</v>
      </c>
      <c r="E62" s="336">
        <v>209</v>
      </c>
      <c r="F62" s="336">
        <v>228</v>
      </c>
      <c r="G62" s="336">
        <v>469</v>
      </c>
      <c r="H62" s="336">
        <f t="shared" si="0"/>
        <v>241</v>
      </c>
      <c r="I62" s="450">
        <f t="shared" si="1"/>
        <v>1.0570175438596492</v>
      </c>
      <c r="J62" s="441" t="s">
        <v>975</v>
      </c>
      <c r="K62" s="336">
        <f t="shared" si="2"/>
        <v>260</v>
      </c>
      <c r="L62" s="450">
        <f t="shared" si="3"/>
        <v>1.2440191387559809</v>
      </c>
      <c r="M62" s="441" t="s">
        <v>975</v>
      </c>
    </row>
    <row r="63" spans="1:13" s="6" customFormat="1" x14ac:dyDescent="0.2">
      <c r="A63" s="25">
        <v>2112</v>
      </c>
      <c r="B63" s="15" t="s">
        <v>45</v>
      </c>
      <c r="C63" s="291">
        <v>710</v>
      </c>
      <c r="D63" s="336">
        <v>750</v>
      </c>
      <c r="E63" s="336">
        <v>410</v>
      </c>
      <c r="F63" s="336">
        <v>400</v>
      </c>
      <c r="G63" s="336">
        <v>319</v>
      </c>
      <c r="H63" s="336">
        <f t="shared" si="0"/>
        <v>-81</v>
      </c>
      <c r="I63" s="450">
        <f t="shared" si="1"/>
        <v>-0.20250000000000001</v>
      </c>
      <c r="J63" s="441"/>
      <c r="K63" s="336">
        <f t="shared" si="2"/>
        <v>-91</v>
      </c>
      <c r="L63" s="450">
        <f t="shared" si="3"/>
        <v>-0.22195121951219512</v>
      </c>
      <c r="M63" s="441"/>
    </row>
    <row r="64" spans="1:13" s="5" customFormat="1" ht="22.5" x14ac:dyDescent="0.2">
      <c r="A64" s="35">
        <v>2120</v>
      </c>
      <c r="B64" s="13" t="s">
        <v>46</v>
      </c>
      <c r="C64" s="73">
        <f>SUM(C65:C66)</f>
        <v>0</v>
      </c>
      <c r="D64" s="135">
        <f>SUM(D65:D66)</f>
        <v>0</v>
      </c>
      <c r="E64" s="135">
        <f>SUM(E65:E66)</f>
        <v>0</v>
      </c>
      <c r="F64" s="135">
        <f>SUM(F65:F66)</f>
        <v>0</v>
      </c>
      <c r="G64" s="135">
        <f>SUM(G65:G66)</f>
        <v>0</v>
      </c>
      <c r="H64" s="135">
        <f t="shared" si="0"/>
        <v>0</v>
      </c>
      <c r="I64" s="449" t="str">
        <f t="shared" si="1"/>
        <v>-</v>
      </c>
      <c r="J64" s="448"/>
      <c r="K64" s="135">
        <f t="shared" si="2"/>
        <v>0</v>
      </c>
      <c r="L64" s="449" t="str">
        <f t="shared" si="3"/>
        <v>-</v>
      </c>
      <c r="M64" s="448"/>
    </row>
    <row r="65" spans="1:13" s="5" customFormat="1" x14ac:dyDescent="0.2">
      <c r="A65" s="25">
        <v>2121</v>
      </c>
      <c r="B65" s="15" t="s">
        <v>44</v>
      </c>
      <c r="C65" s="291">
        <v>0</v>
      </c>
      <c r="D65" s="336">
        <v>0</v>
      </c>
      <c r="E65" s="336">
        <v>0</v>
      </c>
      <c r="F65" s="336">
        <v>0</v>
      </c>
      <c r="G65" s="336">
        <v>0</v>
      </c>
      <c r="H65" s="336">
        <f t="shared" si="0"/>
        <v>0</v>
      </c>
      <c r="I65" s="450" t="str">
        <f t="shared" si="1"/>
        <v>-</v>
      </c>
      <c r="J65" s="566"/>
      <c r="K65" s="336">
        <f t="shared" si="2"/>
        <v>0</v>
      </c>
      <c r="L65" s="450" t="str">
        <f t="shared" si="3"/>
        <v>-</v>
      </c>
      <c r="M65" s="566"/>
    </row>
    <row r="66" spans="1:13" s="6" customFormat="1" x14ac:dyDescent="0.2">
      <c r="A66" s="25">
        <v>2122</v>
      </c>
      <c r="B66" s="15" t="s">
        <v>45</v>
      </c>
      <c r="C66" s="291">
        <v>0</v>
      </c>
      <c r="D66" s="336">
        <v>0</v>
      </c>
      <c r="E66" s="336">
        <v>0</v>
      </c>
      <c r="F66" s="336">
        <v>0</v>
      </c>
      <c r="G66" s="336">
        <v>0</v>
      </c>
      <c r="H66" s="336">
        <f t="shared" si="0"/>
        <v>0</v>
      </c>
      <c r="I66" s="450" t="str">
        <f t="shared" si="1"/>
        <v>-</v>
      </c>
      <c r="J66" s="566"/>
      <c r="K66" s="336">
        <f t="shared" si="2"/>
        <v>0</v>
      </c>
      <c r="L66" s="450" t="str">
        <f t="shared" si="3"/>
        <v>-</v>
      </c>
      <c r="M66" s="566"/>
    </row>
    <row r="67" spans="1:13" s="5" customFormat="1" x14ac:dyDescent="0.2">
      <c r="A67" s="23">
        <v>2200</v>
      </c>
      <c r="B67" s="27" t="s">
        <v>47</v>
      </c>
      <c r="C67" s="73">
        <f>C68+C71+C77+C85+C94+C98+C104+C110</f>
        <v>364862</v>
      </c>
      <c r="D67" s="135">
        <f>D68+D71+D77+D85+D94+D98+D104+D110</f>
        <v>378806</v>
      </c>
      <c r="E67" s="135">
        <f>E68+E71+E77+E85+E94+E98+E104+E110</f>
        <v>175577</v>
      </c>
      <c r="F67" s="135">
        <f>F68+F71+F77+F85+F94+F98+F104+F110</f>
        <v>192737</v>
      </c>
      <c r="G67" s="135">
        <f>G68+G71+G77+G85+G94+G98+G104+G110</f>
        <v>175710</v>
      </c>
      <c r="H67" s="135">
        <f t="shared" si="0"/>
        <v>-17027</v>
      </c>
      <c r="I67" s="449">
        <f t="shared" si="1"/>
        <v>-8.8343182678987428E-2</v>
      </c>
      <c r="J67" s="448"/>
      <c r="K67" s="135">
        <f t="shared" si="2"/>
        <v>133</v>
      </c>
      <c r="L67" s="449">
        <f t="shared" si="3"/>
        <v>7.5750240635162917E-4</v>
      </c>
      <c r="M67" s="448"/>
    </row>
    <row r="68" spans="1:13" s="5" customFormat="1" x14ac:dyDescent="0.2">
      <c r="A68" s="35">
        <v>2210</v>
      </c>
      <c r="B68" s="36" t="s">
        <v>48</v>
      </c>
      <c r="C68" s="135">
        <f>SUM(C69:C70)</f>
        <v>14073</v>
      </c>
      <c r="D68" s="135">
        <f>SUM(D69:D70)</f>
        <v>13750</v>
      </c>
      <c r="E68" s="135">
        <f>SUM(E69:E70)</f>
        <v>6863</v>
      </c>
      <c r="F68" s="135">
        <f>SUM(F69:F70)</f>
        <v>6906</v>
      </c>
      <c r="G68" s="135">
        <f>SUM(G69:G70)</f>
        <v>7147</v>
      </c>
      <c r="H68" s="135">
        <f t="shared" ref="H68:H131" si="4">G68-F68</f>
        <v>241</v>
      </c>
      <c r="I68" s="449">
        <f t="shared" ref="I68:I131" si="5">IFERROR(H68/F68,"-")</f>
        <v>3.4897190848537506E-2</v>
      </c>
      <c r="J68" s="448"/>
      <c r="K68" s="135">
        <f t="shared" ref="K68:K131" si="6">G68-E68</f>
        <v>284</v>
      </c>
      <c r="L68" s="449">
        <f t="shared" ref="L68:L131" si="7">IFERROR(K68/E68,"-")</f>
        <v>4.1381320122395454E-2</v>
      </c>
      <c r="M68" s="448"/>
    </row>
    <row r="69" spans="1:13" s="5" customFormat="1" ht="33.75" x14ac:dyDescent="0.2">
      <c r="A69" s="25">
        <v>2211</v>
      </c>
      <c r="B69" s="28" t="s">
        <v>49</v>
      </c>
      <c r="C69" s="291">
        <v>12275</v>
      </c>
      <c r="D69" s="336">
        <v>12300</v>
      </c>
      <c r="E69" s="336">
        <v>6144</v>
      </c>
      <c r="F69" s="336">
        <v>6150</v>
      </c>
      <c r="G69" s="336">
        <v>6235</v>
      </c>
      <c r="H69" s="336">
        <f t="shared" si="4"/>
        <v>85</v>
      </c>
      <c r="I69" s="450">
        <f t="shared" si="5"/>
        <v>1.3821138211382113E-2</v>
      </c>
      <c r="J69" s="566"/>
      <c r="K69" s="336">
        <f t="shared" si="6"/>
        <v>91</v>
      </c>
      <c r="L69" s="450">
        <f t="shared" si="7"/>
        <v>1.4811197916666666E-2</v>
      </c>
      <c r="M69" s="566"/>
    </row>
    <row r="70" spans="1:13" s="6" customFormat="1" x14ac:dyDescent="0.2">
      <c r="A70" s="25">
        <v>2219</v>
      </c>
      <c r="B70" s="28" t="s">
        <v>50</v>
      </c>
      <c r="C70" s="291">
        <v>1798</v>
      </c>
      <c r="D70" s="336">
        <v>1450</v>
      </c>
      <c r="E70" s="336">
        <v>719</v>
      </c>
      <c r="F70" s="336">
        <v>756</v>
      </c>
      <c r="G70" s="336">
        <v>912</v>
      </c>
      <c r="H70" s="336">
        <f t="shared" si="4"/>
        <v>156</v>
      </c>
      <c r="I70" s="450">
        <f t="shared" si="5"/>
        <v>0.20634920634920634</v>
      </c>
      <c r="J70" s="566"/>
      <c r="K70" s="336">
        <f t="shared" si="6"/>
        <v>193</v>
      </c>
      <c r="L70" s="450">
        <f t="shared" si="7"/>
        <v>0.26842837273991654</v>
      </c>
      <c r="M70" s="566"/>
    </row>
    <row r="71" spans="1:13" s="5" customFormat="1" x14ac:dyDescent="0.2">
      <c r="A71" s="35">
        <v>2220</v>
      </c>
      <c r="B71" s="27" t="s">
        <v>51</v>
      </c>
      <c r="C71" s="73">
        <f>SUM(C72:C76)</f>
        <v>175791</v>
      </c>
      <c r="D71" s="135">
        <f>SUM(D72:D76)</f>
        <v>183250</v>
      </c>
      <c r="E71" s="135">
        <f>SUM(E72:E76)</f>
        <v>96331</v>
      </c>
      <c r="F71" s="135">
        <f>SUM(F72:F76)</f>
        <v>98972</v>
      </c>
      <c r="G71" s="135">
        <f>SUM(G72:G76)</f>
        <v>96253</v>
      </c>
      <c r="H71" s="135">
        <f t="shared" si="4"/>
        <v>-2719</v>
      </c>
      <c r="I71" s="449">
        <f t="shared" si="5"/>
        <v>-2.7472416441013621E-2</v>
      </c>
      <c r="J71" s="448"/>
      <c r="K71" s="135">
        <f t="shared" si="6"/>
        <v>-78</v>
      </c>
      <c r="L71" s="449">
        <f t="shared" si="7"/>
        <v>-8.09708193624067E-4</v>
      </c>
      <c r="M71" s="448"/>
    </row>
    <row r="72" spans="1:13" s="5" customFormat="1" x14ac:dyDescent="0.2">
      <c r="A72" s="25">
        <v>2221</v>
      </c>
      <c r="B72" s="28" t="s">
        <v>52</v>
      </c>
      <c r="C72" s="291">
        <v>104294</v>
      </c>
      <c r="D72" s="336">
        <v>106400</v>
      </c>
      <c r="E72" s="336">
        <v>61640</v>
      </c>
      <c r="F72" s="336">
        <v>61712</v>
      </c>
      <c r="G72" s="336">
        <v>63331</v>
      </c>
      <c r="H72" s="336">
        <f t="shared" si="4"/>
        <v>1619</v>
      </c>
      <c r="I72" s="450">
        <f t="shared" si="5"/>
        <v>2.623476795436868E-2</v>
      </c>
      <c r="J72" s="441" t="s">
        <v>1071</v>
      </c>
      <c r="K72" s="336">
        <f t="shared" si="6"/>
        <v>1691</v>
      </c>
      <c r="L72" s="450">
        <f t="shared" si="7"/>
        <v>2.7433484750162232E-2</v>
      </c>
      <c r="M72" s="441" t="s">
        <v>1071</v>
      </c>
    </row>
    <row r="73" spans="1:13" s="6" customFormat="1" x14ac:dyDescent="0.2">
      <c r="A73" s="25">
        <v>2222</v>
      </c>
      <c r="B73" s="28" t="s">
        <v>53</v>
      </c>
      <c r="C73" s="291">
        <v>17468</v>
      </c>
      <c r="D73" s="336">
        <v>17400</v>
      </c>
      <c r="E73" s="336">
        <v>8617</v>
      </c>
      <c r="F73" s="336">
        <v>8700</v>
      </c>
      <c r="G73" s="336">
        <v>8911</v>
      </c>
      <c r="H73" s="336">
        <f t="shared" si="4"/>
        <v>211</v>
      </c>
      <c r="I73" s="450">
        <f t="shared" si="5"/>
        <v>2.425287356321839E-2</v>
      </c>
      <c r="J73" s="441" t="s">
        <v>976</v>
      </c>
      <c r="K73" s="336">
        <f t="shared" si="6"/>
        <v>294</v>
      </c>
      <c r="L73" s="450">
        <f t="shared" si="7"/>
        <v>3.4118602761982128E-2</v>
      </c>
      <c r="M73" s="441" t="s">
        <v>976</v>
      </c>
    </row>
    <row r="74" spans="1:13" s="5" customFormat="1" x14ac:dyDescent="0.2">
      <c r="A74" s="25">
        <v>2223</v>
      </c>
      <c r="B74" s="28" t="s">
        <v>54</v>
      </c>
      <c r="C74" s="291">
        <v>47729</v>
      </c>
      <c r="D74" s="336">
        <v>48000</v>
      </c>
      <c r="E74" s="336">
        <v>22901</v>
      </c>
      <c r="F74" s="336">
        <v>23030</v>
      </c>
      <c r="G74" s="336">
        <v>19379</v>
      </c>
      <c r="H74" s="336">
        <f t="shared" si="4"/>
        <v>-3651</v>
      </c>
      <c r="I74" s="450">
        <f t="shared" si="5"/>
        <v>-0.1585323491098567</v>
      </c>
      <c r="J74" s="566"/>
      <c r="K74" s="336">
        <f t="shared" si="6"/>
        <v>-3522</v>
      </c>
      <c r="L74" s="450">
        <f t="shared" si="7"/>
        <v>-0.15379241081175493</v>
      </c>
      <c r="M74" s="566"/>
    </row>
    <row r="75" spans="1:13" s="5" customFormat="1" ht="33.75" x14ac:dyDescent="0.2">
      <c r="A75" s="25">
        <v>2224</v>
      </c>
      <c r="B75" s="28" t="s">
        <v>186</v>
      </c>
      <c r="C75" s="291">
        <v>6300</v>
      </c>
      <c r="D75" s="336">
        <v>11450</v>
      </c>
      <c r="E75" s="336">
        <v>3173</v>
      </c>
      <c r="F75" s="336">
        <v>5530</v>
      </c>
      <c r="G75" s="336">
        <v>4632</v>
      </c>
      <c r="H75" s="336">
        <f t="shared" si="4"/>
        <v>-898</v>
      </c>
      <c r="I75" s="450">
        <f t="shared" si="5"/>
        <v>-0.16238698010849908</v>
      </c>
      <c r="J75" s="566" t="s">
        <v>1072</v>
      </c>
      <c r="K75" s="336">
        <f t="shared" si="6"/>
        <v>1459</v>
      </c>
      <c r="L75" s="450">
        <f t="shared" si="7"/>
        <v>0.45981720768988338</v>
      </c>
      <c r="M75" s="441" t="s">
        <v>977</v>
      </c>
    </row>
    <row r="76" spans="1:13" s="5" customFormat="1" x14ac:dyDescent="0.2">
      <c r="A76" s="25">
        <v>2229</v>
      </c>
      <c r="B76" s="28" t="s">
        <v>55</v>
      </c>
      <c r="C76" s="291">
        <v>0</v>
      </c>
      <c r="D76" s="336">
        <v>0</v>
      </c>
      <c r="E76" s="336">
        <v>0</v>
      </c>
      <c r="F76" s="336">
        <v>0</v>
      </c>
      <c r="G76" s="336">
        <v>0</v>
      </c>
      <c r="H76" s="336">
        <f t="shared" si="4"/>
        <v>0</v>
      </c>
      <c r="I76" s="450" t="str">
        <f t="shared" si="5"/>
        <v>-</v>
      </c>
      <c r="J76" s="566"/>
      <c r="K76" s="336">
        <f t="shared" si="6"/>
        <v>0</v>
      </c>
      <c r="L76" s="450" t="str">
        <f t="shared" si="7"/>
        <v>-</v>
      </c>
      <c r="M76" s="566"/>
    </row>
    <row r="77" spans="1:13" s="5" customFormat="1" ht="22.5" x14ac:dyDescent="0.2">
      <c r="A77" s="35">
        <v>2230</v>
      </c>
      <c r="B77" s="27" t="s">
        <v>56</v>
      </c>
      <c r="C77" s="73">
        <f>SUM(C78:C84)</f>
        <v>26146</v>
      </c>
      <c r="D77" s="135">
        <f>SUM(D78:D84)</f>
        <v>11000</v>
      </c>
      <c r="E77" s="135">
        <f>SUM(E78:E84)</f>
        <v>12302</v>
      </c>
      <c r="F77" s="135">
        <f>SUM(F78:F84)</f>
        <v>5733</v>
      </c>
      <c r="G77" s="135">
        <f>SUM(G78:G84)</f>
        <v>6570</v>
      </c>
      <c r="H77" s="135">
        <f t="shared" si="4"/>
        <v>837</v>
      </c>
      <c r="I77" s="449">
        <f t="shared" si="5"/>
        <v>0.14599686028257458</v>
      </c>
      <c r="J77" s="448"/>
      <c r="K77" s="135">
        <f t="shared" si="6"/>
        <v>-5732</v>
      </c>
      <c r="L77" s="449">
        <f t="shared" si="7"/>
        <v>-0.46594049748008454</v>
      </c>
      <c r="M77" s="448"/>
    </row>
    <row r="78" spans="1:13" s="6" customFormat="1" x14ac:dyDescent="0.2">
      <c r="A78" s="25">
        <v>2231</v>
      </c>
      <c r="B78" s="28" t="s">
        <v>187</v>
      </c>
      <c r="C78" s="291">
        <v>0</v>
      </c>
      <c r="D78" s="336">
        <v>0</v>
      </c>
      <c r="E78" s="336">
        <v>0</v>
      </c>
      <c r="F78" s="336">
        <v>0</v>
      </c>
      <c r="G78" s="336">
        <v>0</v>
      </c>
      <c r="H78" s="336">
        <f t="shared" si="4"/>
        <v>0</v>
      </c>
      <c r="I78" s="450" t="str">
        <f t="shared" si="5"/>
        <v>-</v>
      </c>
      <c r="J78" s="566"/>
      <c r="K78" s="336">
        <f t="shared" si="6"/>
        <v>0</v>
      </c>
      <c r="L78" s="450" t="str">
        <f t="shared" si="7"/>
        <v>-</v>
      </c>
      <c r="M78" s="566"/>
    </row>
    <row r="79" spans="1:13" s="5" customFormat="1" ht="22.5" x14ac:dyDescent="0.2">
      <c r="A79" s="25">
        <v>2232</v>
      </c>
      <c r="B79" s="28" t="s">
        <v>57</v>
      </c>
      <c r="C79" s="291">
        <v>18517</v>
      </c>
      <c r="D79" s="336">
        <v>3100</v>
      </c>
      <c r="E79" s="336">
        <v>8813</v>
      </c>
      <c r="F79" s="336">
        <v>0</v>
      </c>
      <c r="G79" s="336">
        <v>0</v>
      </c>
      <c r="H79" s="336">
        <f t="shared" si="4"/>
        <v>0</v>
      </c>
      <c r="I79" s="450" t="str">
        <f t="shared" si="5"/>
        <v>-</v>
      </c>
      <c r="J79" s="566"/>
      <c r="K79" s="336">
        <f t="shared" si="6"/>
        <v>-8813</v>
      </c>
      <c r="L79" s="450">
        <f t="shared" si="7"/>
        <v>-1</v>
      </c>
      <c r="M79" s="441" t="s">
        <v>978</v>
      </c>
    </row>
    <row r="80" spans="1:13" s="5" customFormat="1" x14ac:dyDescent="0.2">
      <c r="A80" s="25">
        <v>2233</v>
      </c>
      <c r="B80" s="28" t="s">
        <v>58</v>
      </c>
      <c r="C80" s="291">
        <v>0</v>
      </c>
      <c r="D80" s="336">
        <v>0</v>
      </c>
      <c r="E80" s="336">
        <v>0</v>
      </c>
      <c r="F80" s="336">
        <v>0</v>
      </c>
      <c r="G80" s="336">
        <v>0</v>
      </c>
      <c r="H80" s="336">
        <f t="shared" si="4"/>
        <v>0</v>
      </c>
      <c r="I80" s="450" t="str">
        <f t="shared" si="5"/>
        <v>-</v>
      </c>
      <c r="J80" s="566"/>
      <c r="K80" s="336">
        <f t="shared" si="6"/>
        <v>0</v>
      </c>
      <c r="L80" s="450" t="str">
        <f t="shared" si="7"/>
        <v>-</v>
      </c>
      <c r="M80" s="566"/>
    </row>
    <row r="81" spans="1:13" s="5" customFormat="1" ht="22.5" x14ac:dyDescent="0.2">
      <c r="A81" s="25">
        <v>2234</v>
      </c>
      <c r="B81" s="28" t="s">
        <v>59</v>
      </c>
      <c r="C81" s="291">
        <v>1020</v>
      </c>
      <c r="D81" s="336">
        <v>1100</v>
      </c>
      <c r="E81" s="336">
        <v>406</v>
      </c>
      <c r="F81" s="336">
        <v>429</v>
      </c>
      <c r="G81" s="336">
        <v>366</v>
      </c>
      <c r="H81" s="336">
        <f t="shared" si="4"/>
        <v>-63</v>
      </c>
      <c r="I81" s="450">
        <f t="shared" si="5"/>
        <v>-0.14685314685314685</v>
      </c>
      <c r="J81" s="441"/>
      <c r="K81" s="336">
        <f t="shared" si="6"/>
        <v>-40</v>
      </c>
      <c r="L81" s="450">
        <f t="shared" si="7"/>
        <v>-9.8522167487684734E-2</v>
      </c>
      <c r="M81" s="441"/>
    </row>
    <row r="82" spans="1:13" s="5" customFormat="1" x14ac:dyDescent="0.2">
      <c r="A82" s="25">
        <v>2235</v>
      </c>
      <c r="B82" s="28" t="s">
        <v>188</v>
      </c>
      <c r="C82" s="291">
        <v>0</v>
      </c>
      <c r="D82" s="336">
        <v>0</v>
      </c>
      <c r="E82" s="336">
        <v>0</v>
      </c>
      <c r="F82" s="336">
        <v>0</v>
      </c>
      <c r="G82" s="336">
        <v>0</v>
      </c>
      <c r="H82" s="336">
        <f t="shared" si="4"/>
        <v>0</v>
      </c>
      <c r="I82" s="450" t="str">
        <f t="shared" si="5"/>
        <v>-</v>
      </c>
      <c r="J82" s="566"/>
      <c r="K82" s="336">
        <f t="shared" si="6"/>
        <v>0</v>
      </c>
      <c r="L82" s="450" t="str">
        <f t="shared" si="7"/>
        <v>-</v>
      </c>
      <c r="M82" s="566"/>
    </row>
    <row r="83" spans="1:13" s="5" customFormat="1" x14ac:dyDescent="0.2">
      <c r="A83" s="25">
        <v>2236</v>
      </c>
      <c r="B83" s="28" t="s">
        <v>60</v>
      </c>
      <c r="C83" s="291">
        <v>0</v>
      </c>
      <c r="D83" s="336">
        <v>0</v>
      </c>
      <c r="E83" s="336">
        <v>0</v>
      </c>
      <c r="F83" s="336">
        <v>0</v>
      </c>
      <c r="G83" s="336">
        <v>0</v>
      </c>
      <c r="H83" s="336">
        <f t="shared" si="4"/>
        <v>0</v>
      </c>
      <c r="I83" s="450" t="str">
        <f t="shared" si="5"/>
        <v>-</v>
      </c>
      <c r="J83" s="566"/>
      <c r="K83" s="336">
        <f t="shared" si="6"/>
        <v>0</v>
      </c>
      <c r="L83" s="450" t="str">
        <f t="shared" si="7"/>
        <v>-</v>
      </c>
      <c r="M83" s="566"/>
    </row>
    <row r="84" spans="1:13" s="5" customFormat="1" x14ac:dyDescent="0.2">
      <c r="A84" s="25">
        <v>2239</v>
      </c>
      <c r="B84" s="28" t="s">
        <v>189</v>
      </c>
      <c r="C84" s="291">
        <v>6609</v>
      </c>
      <c r="D84" s="336">
        <v>6800</v>
      </c>
      <c r="E84" s="336">
        <v>3083</v>
      </c>
      <c r="F84" s="336">
        <v>5304</v>
      </c>
      <c r="G84" s="336">
        <v>6204</v>
      </c>
      <c r="H84" s="336">
        <f t="shared" si="4"/>
        <v>900</v>
      </c>
      <c r="I84" s="450">
        <f t="shared" si="5"/>
        <v>0.16968325791855204</v>
      </c>
      <c r="J84" s="441"/>
      <c r="K84" s="336">
        <f t="shared" si="6"/>
        <v>3121</v>
      </c>
      <c r="L84" s="450">
        <f t="shared" si="7"/>
        <v>1.0123256568277652</v>
      </c>
      <c r="M84" s="441" t="s">
        <v>1077</v>
      </c>
    </row>
    <row r="85" spans="1:13" s="6" customFormat="1" ht="22.5" x14ac:dyDescent="0.2">
      <c r="A85" s="35">
        <v>2240</v>
      </c>
      <c r="B85" s="27" t="s">
        <v>190</v>
      </c>
      <c r="C85" s="73">
        <f>SUM(C86:C93)</f>
        <v>92756</v>
      </c>
      <c r="D85" s="135">
        <f>SUM(D86:D93)</f>
        <v>104905</v>
      </c>
      <c r="E85" s="135">
        <f>SUM(E86:E93)</f>
        <v>37699</v>
      </c>
      <c r="F85" s="135">
        <f>SUM(F86:F93)</f>
        <v>50001</v>
      </c>
      <c r="G85" s="135">
        <f>SUM(G86:G93)</f>
        <v>43704</v>
      </c>
      <c r="H85" s="135">
        <f t="shared" si="4"/>
        <v>-6297</v>
      </c>
      <c r="I85" s="449">
        <f t="shared" si="5"/>
        <v>-0.12593748125037499</v>
      </c>
      <c r="J85" s="448"/>
      <c r="K85" s="135">
        <f t="shared" si="6"/>
        <v>6005</v>
      </c>
      <c r="L85" s="449">
        <f t="shared" si="7"/>
        <v>0.1592880447757235</v>
      </c>
      <c r="M85" s="448"/>
    </row>
    <row r="86" spans="1:13" s="5" customFormat="1" ht="22.5" x14ac:dyDescent="0.2">
      <c r="A86" s="25">
        <v>2241</v>
      </c>
      <c r="B86" s="28" t="s">
        <v>191</v>
      </c>
      <c r="C86" s="291">
        <v>3720</v>
      </c>
      <c r="D86" s="336">
        <v>5000</v>
      </c>
      <c r="E86" s="336">
        <v>781</v>
      </c>
      <c r="F86" s="336">
        <v>2450</v>
      </c>
      <c r="G86" s="339">
        <v>3960</v>
      </c>
      <c r="H86" s="336">
        <f t="shared" si="4"/>
        <v>1510</v>
      </c>
      <c r="I86" s="450">
        <f t="shared" si="5"/>
        <v>0.61632653061224485</v>
      </c>
      <c r="J86" s="441" t="s">
        <v>1073</v>
      </c>
      <c r="K86" s="336">
        <f t="shared" si="6"/>
        <v>3179</v>
      </c>
      <c r="L86" s="450">
        <f t="shared" si="7"/>
        <v>4.070422535211268</v>
      </c>
      <c r="M86" s="441" t="s">
        <v>1073</v>
      </c>
    </row>
    <row r="87" spans="1:13" s="5" customFormat="1" x14ac:dyDescent="0.2">
      <c r="A87" s="25">
        <v>2242</v>
      </c>
      <c r="B87" s="28" t="s">
        <v>61</v>
      </c>
      <c r="C87" s="291">
        <v>3026</v>
      </c>
      <c r="D87" s="336">
        <v>3500</v>
      </c>
      <c r="E87" s="336">
        <v>1613</v>
      </c>
      <c r="F87" s="336">
        <v>1540</v>
      </c>
      <c r="G87" s="336">
        <v>1597</v>
      </c>
      <c r="H87" s="336">
        <f t="shared" si="4"/>
        <v>57</v>
      </c>
      <c r="I87" s="450">
        <f t="shared" si="5"/>
        <v>3.7012987012987011E-2</v>
      </c>
      <c r="J87" s="571"/>
      <c r="K87" s="336">
        <f t="shared" si="6"/>
        <v>-16</v>
      </c>
      <c r="L87" s="450">
        <f t="shared" si="7"/>
        <v>-9.9194048357098569E-3</v>
      </c>
      <c r="M87" s="571"/>
    </row>
    <row r="88" spans="1:13" s="5" customFormat="1" ht="22.5" x14ac:dyDescent="0.2">
      <c r="A88" s="25">
        <v>2243</v>
      </c>
      <c r="B88" s="28" t="s">
        <v>62</v>
      </c>
      <c r="C88" s="291">
        <v>13951</v>
      </c>
      <c r="D88" s="336">
        <v>18000</v>
      </c>
      <c r="E88" s="336">
        <v>5899</v>
      </c>
      <c r="F88" s="336">
        <v>7380</v>
      </c>
      <c r="G88" s="336">
        <v>3305</v>
      </c>
      <c r="H88" s="336">
        <f t="shared" si="4"/>
        <v>-4075</v>
      </c>
      <c r="I88" s="450">
        <f t="shared" si="5"/>
        <v>-0.55216802168021684</v>
      </c>
      <c r="J88" s="571" t="s">
        <v>952</v>
      </c>
      <c r="K88" s="336">
        <f t="shared" si="6"/>
        <v>-2594</v>
      </c>
      <c r="L88" s="450">
        <f t="shared" si="7"/>
        <v>-0.43973554839803358</v>
      </c>
      <c r="M88" s="571" t="s">
        <v>952</v>
      </c>
    </row>
    <row r="89" spans="1:13" s="5" customFormat="1" x14ac:dyDescent="0.2">
      <c r="A89" s="25">
        <v>2244</v>
      </c>
      <c r="B89" s="28" t="s">
        <v>192</v>
      </c>
      <c r="C89" s="291">
        <v>15429</v>
      </c>
      <c r="D89" s="336">
        <v>22000</v>
      </c>
      <c r="E89" s="336">
        <v>6871</v>
      </c>
      <c r="F89" s="336">
        <v>10240</v>
      </c>
      <c r="G89" s="336">
        <v>5323</v>
      </c>
      <c r="H89" s="336">
        <f t="shared" si="4"/>
        <v>-4917</v>
      </c>
      <c r="I89" s="450">
        <f t="shared" si="5"/>
        <v>-0.48017578124999999</v>
      </c>
      <c r="J89" s="571" t="s">
        <v>952</v>
      </c>
      <c r="K89" s="336">
        <f t="shared" si="6"/>
        <v>-1548</v>
      </c>
      <c r="L89" s="450">
        <f t="shared" si="7"/>
        <v>-0.22529471692621161</v>
      </c>
      <c r="M89" s="571" t="s">
        <v>952</v>
      </c>
    </row>
    <row r="90" spans="1:13" s="5" customFormat="1" x14ac:dyDescent="0.2">
      <c r="A90" s="25">
        <v>2246</v>
      </c>
      <c r="B90" s="28" t="s">
        <v>193</v>
      </c>
      <c r="C90" s="291">
        <v>0</v>
      </c>
      <c r="D90" s="339">
        <v>0</v>
      </c>
      <c r="E90" s="339">
        <v>0</v>
      </c>
      <c r="F90" s="339">
        <v>0</v>
      </c>
      <c r="G90" s="339">
        <v>0</v>
      </c>
      <c r="H90" s="339">
        <f t="shared" si="4"/>
        <v>0</v>
      </c>
      <c r="I90" s="440" t="str">
        <f t="shared" si="5"/>
        <v>-</v>
      </c>
      <c r="J90" s="441"/>
      <c r="K90" s="339">
        <f t="shared" si="6"/>
        <v>0</v>
      </c>
      <c r="L90" s="440" t="str">
        <f t="shared" si="7"/>
        <v>-</v>
      </c>
      <c r="M90" s="441"/>
    </row>
    <row r="91" spans="1:13" s="5" customFormat="1" x14ac:dyDescent="0.2">
      <c r="A91" s="25">
        <v>2247</v>
      </c>
      <c r="B91" s="28" t="s">
        <v>63</v>
      </c>
      <c r="C91" s="291">
        <v>1841</v>
      </c>
      <c r="D91" s="336">
        <v>1400</v>
      </c>
      <c r="E91" s="336">
        <v>899</v>
      </c>
      <c r="F91" s="336">
        <v>728</v>
      </c>
      <c r="G91" s="336">
        <v>1392</v>
      </c>
      <c r="H91" s="336">
        <f t="shared" si="4"/>
        <v>664</v>
      </c>
      <c r="I91" s="450">
        <f t="shared" si="5"/>
        <v>0.91208791208791207</v>
      </c>
      <c r="J91" s="441" t="s">
        <v>1074</v>
      </c>
      <c r="K91" s="336">
        <f t="shared" si="6"/>
        <v>493</v>
      </c>
      <c r="L91" s="450">
        <f t="shared" si="7"/>
        <v>0.54838709677419351</v>
      </c>
      <c r="M91" s="441" t="s">
        <v>1074</v>
      </c>
    </row>
    <row r="92" spans="1:13" s="5" customFormat="1" ht="22.5" x14ac:dyDescent="0.2">
      <c r="A92" s="25">
        <v>2248</v>
      </c>
      <c r="B92" s="28" t="s">
        <v>194</v>
      </c>
      <c r="C92" s="291">
        <v>0</v>
      </c>
      <c r="D92" s="336">
        <v>4605</v>
      </c>
      <c r="E92" s="336">
        <v>0</v>
      </c>
      <c r="F92" s="336">
        <v>2303</v>
      </c>
      <c r="G92" s="336">
        <v>2214</v>
      </c>
      <c r="H92" s="336">
        <f t="shared" si="4"/>
        <v>-89</v>
      </c>
      <c r="I92" s="450">
        <f t="shared" si="5"/>
        <v>-3.8645245332175421E-2</v>
      </c>
      <c r="J92" s="566"/>
      <c r="K92" s="336">
        <f t="shared" si="6"/>
        <v>2214</v>
      </c>
      <c r="L92" s="450" t="str">
        <f t="shared" si="7"/>
        <v>-</v>
      </c>
      <c r="M92" s="566"/>
    </row>
    <row r="93" spans="1:13" s="5" customFormat="1" x14ac:dyDescent="0.2">
      <c r="A93" s="25">
        <v>2249</v>
      </c>
      <c r="B93" s="28" t="s">
        <v>64</v>
      </c>
      <c r="C93" s="291">
        <v>54789</v>
      </c>
      <c r="D93" s="336">
        <v>50400</v>
      </c>
      <c r="E93" s="336">
        <v>21636</v>
      </c>
      <c r="F93" s="336">
        <v>25360</v>
      </c>
      <c r="G93" s="336">
        <v>25913</v>
      </c>
      <c r="H93" s="336">
        <f t="shared" si="4"/>
        <v>553</v>
      </c>
      <c r="I93" s="450">
        <f t="shared" si="5"/>
        <v>2.1805993690851736E-2</v>
      </c>
      <c r="J93" s="571"/>
      <c r="K93" s="336">
        <f t="shared" si="6"/>
        <v>4277</v>
      </c>
      <c r="L93" s="450">
        <f t="shared" si="7"/>
        <v>0.19767979293769644</v>
      </c>
      <c r="M93" s="571" t="s">
        <v>1076</v>
      </c>
    </row>
    <row r="94" spans="1:13" s="6" customFormat="1" x14ac:dyDescent="0.2">
      <c r="A94" s="35">
        <v>2250</v>
      </c>
      <c r="B94" s="36" t="s">
        <v>65</v>
      </c>
      <c r="C94" s="135">
        <f>SUM(C95:C97)</f>
        <v>7618</v>
      </c>
      <c r="D94" s="135">
        <f>SUM(D95:D97)</f>
        <v>7360</v>
      </c>
      <c r="E94" s="135">
        <f>SUM(E95:E97)</f>
        <v>3973</v>
      </c>
      <c r="F94" s="135">
        <f>SUM(F95:F97)</f>
        <v>3930</v>
      </c>
      <c r="G94" s="135">
        <f>SUM(G95:G97)</f>
        <v>4081</v>
      </c>
      <c r="H94" s="135">
        <f t="shared" si="4"/>
        <v>151</v>
      </c>
      <c r="I94" s="449">
        <f t="shared" si="5"/>
        <v>3.8422391857506365E-2</v>
      </c>
      <c r="J94" s="448"/>
      <c r="K94" s="135">
        <f t="shared" si="6"/>
        <v>108</v>
      </c>
      <c r="L94" s="449">
        <f t="shared" si="7"/>
        <v>2.7183488547696956E-2</v>
      </c>
      <c r="M94" s="448"/>
    </row>
    <row r="95" spans="1:13" s="5" customFormat="1" x14ac:dyDescent="0.2">
      <c r="A95" s="25">
        <v>2251</v>
      </c>
      <c r="B95" s="34" t="s">
        <v>66</v>
      </c>
      <c r="C95" s="279">
        <v>7098</v>
      </c>
      <c r="D95" s="336">
        <v>6260</v>
      </c>
      <c r="E95" s="336">
        <v>3616</v>
      </c>
      <c r="F95" s="336">
        <v>3380</v>
      </c>
      <c r="G95" s="336">
        <v>3610</v>
      </c>
      <c r="H95" s="336">
        <f t="shared" si="4"/>
        <v>230</v>
      </c>
      <c r="I95" s="450">
        <f t="shared" si="5"/>
        <v>6.8047337278106509E-2</v>
      </c>
      <c r="J95" s="566"/>
      <c r="K95" s="336">
        <f t="shared" si="6"/>
        <v>-6</v>
      </c>
      <c r="L95" s="450">
        <f t="shared" si="7"/>
        <v>-1.6592920353982301E-3</v>
      </c>
      <c r="M95" s="566"/>
    </row>
    <row r="96" spans="1:13" s="5" customFormat="1" x14ac:dyDescent="0.2">
      <c r="A96" s="25">
        <v>2252</v>
      </c>
      <c r="B96" s="34" t="s">
        <v>67</v>
      </c>
      <c r="C96" s="279">
        <v>0</v>
      </c>
      <c r="D96" s="336">
        <v>0</v>
      </c>
      <c r="E96" s="336">
        <v>0</v>
      </c>
      <c r="F96" s="336">
        <v>0</v>
      </c>
      <c r="G96" s="336">
        <v>0</v>
      </c>
      <c r="H96" s="336">
        <f t="shared" si="4"/>
        <v>0</v>
      </c>
      <c r="I96" s="450" t="str">
        <f t="shared" si="5"/>
        <v>-</v>
      </c>
      <c r="J96" s="566"/>
      <c r="K96" s="336">
        <f t="shared" si="6"/>
        <v>0</v>
      </c>
      <c r="L96" s="450" t="str">
        <f t="shared" si="7"/>
        <v>-</v>
      </c>
      <c r="M96" s="566"/>
    </row>
    <row r="97" spans="1:13" s="5" customFormat="1" ht="22.5" x14ac:dyDescent="0.2">
      <c r="A97" s="25">
        <v>2259</v>
      </c>
      <c r="B97" s="34" t="s">
        <v>68</v>
      </c>
      <c r="C97" s="279">
        <v>520</v>
      </c>
      <c r="D97" s="336">
        <v>1100</v>
      </c>
      <c r="E97" s="336">
        <v>357</v>
      </c>
      <c r="F97" s="336">
        <v>550</v>
      </c>
      <c r="G97" s="336">
        <v>471</v>
      </c>
      <c r="H97" s="336">
        <f t="shared" si="4"/>
        <v>-79</v>
      </c>
      <c r="I97" s="450">
        <f t="shared" si="5"/>
        <v>-0.14363636363636365</v>
      </c>
      <c r="J97" s="566"/>
      <c r="K97" s="336">
        <f t="shared" si="6"/>
        <v>114</v>
      </c>
      <c r="L97" s="450">
        <f t="shared" si="7"/>
        <v>0.31932773109243695</v>
      </c>
      <c r="M97" s="441" t="s">
        <v>953</v>
      </c>
    </row>
    <row r="98" spans="1:13" s="6" customFormat="1" x14ac:dyDescent="0.2">
      <c r="A98" s="35">
        <v>2260</v>
      </c>
      <c r="B98" s="36" t="s">
        <v>69</v>
      </c>
      <c r="C98" s="135">
        <f>SUM(C99:C103)</f>
        <v>6082</v>
      </c>
      <c r="D98" s="135">
        <f>SUM(D99:D103)</f>
        <v>6121</v>
      </c>
      <c r="E98" s="135">
        <f>SUM(E99:E103)</f>
        <v>3061</v>
      </c>
      <c r="F98" s="135">
        <f>SUM(F99:F103)</f>
        <v>3065</v>
      </c>
      <c r="G98" s="135">
        <f>SUM(G99:G103)</f>
        <v>3065</v>
      </c>
      <c r="H98" s="135">
        <f t="shared" si="4"/>
        <v>0</v>
      </c>
      <c r="I98" s="449">
        <f t="shared" si="5"/>
        <v>0</v>
      </c>
      <c r="J98" s="448"/>
      <c r="K98" s="135">
        <f t="shared" si="6"/>
        <v>4</v>
      </c>
      <c r="L98" s="449">
        <f t="shared" si="7"/>
        <v>1.3067624959163672E-3</v>
      </c>
      <c r="M98" s="448"/>
    </row>
    <row r="99" spans="1:13" s="5" customFormat="1" x14ac:dyDescent="0.2">
      <c r="A99" s="25">
        <v>2261</v>
      </c>
      <c r="B99" s="34" t="s">
        <v>70</v>
      </c>
      <c r="C99" s="279">
        <v>5725</v>
      </c>
      <c r="D99" s="336">
        <v>5725</v>
      </c>
      <c r="E99" s="336">
        <v>2862</v>
      </c>
      <c r="F99" s="339">
        <v>2863</v>
      </c>
      <c r="G99" s="336">
        <v>2863</v>
      </c>
      <c r="H99" s="336">
        <f t="shared" si="4"/>
        <v>0</v>
      </c>
      <c r="I99" s="450">
        <f t="shared" si="5"/>
        <v>0</v>
      </c>
      <c r="J99" s="566"/>
      <c r="K99" s="336">
        <f t="shared" si="6"/>
        <v>1</v>
      </c>
      <c r="L99" s="450">
        <f t="shared" si="7"/>
        <v>3.4940600978336826E-4</v>
      </c>
      <c r="M99" s="566"/>
    </row>
    <row r="100" spans="1:13" s="5" customFormat="1" x14ac:dyDescent="0.2">
      <c r="A100" s="25">
        <v>2262</v>
      </c>
      <c r="B100" s="34" t="s">
        <v>71</v>
      </c>
      <c r="C100" s="279">
        <v>0</v>
      </c>
      <c r="D100" s="336">
        <v>0</v>
      </c>
      <c r="E100" s="336">
        <v>0</v>
      </c>
      <c r="F100" s="336">
        <v>0</v>
      </c>
      <c r="G100" s="336">
        <v>0</v>
      </c>
      <c r="H100" s="336">
        <f t="shared" si="4"/>
        <v>0</v>
      </c>
      <c r="I100" s="450" t="str">
        <f t="shared" si="5"/>
        <v>-</v>
      </c>
      <c r="J100" s="566"/>
      <c r="K100" s="336">
        <f t="shared" si="6"/>
        <v>0</v>
      </c>
      <c r="L100" s="450" t="str">
        <f t="shared" si="7"/>
        <v>-</v>
      </c>
      <c r="M100" s="566"/>
    </row>
    <row r="101" spans="1:13" s="5" customFormat="1" x14ac:dyDescent="0.2">
      <c r="A101" s="25">
        <v>2263</v>
      </c>
      <c r="B101" s="34" t="s">
        <v>72</v>
      </c>
      <c r="C101" s="279">
        <v>0</v>
      </c>
      <c r="D101" s="336">
        <v>0</v>
      </c>
      <c r="E101" s="336">
        <v>0</v>
      </c>
      <c r="F101" s="336">
        <v>0</v>
      </c>
      <c r="G101" s="336">
        <v>0</v>
      </c>
      <c r="H101" s="336">
        <f t="shared" si="4"/>
        <v>0</v>
      </c>
      <c r="I101" s="450" t="str">
        <f t="shared" si="5"/>
        <v>-</v>
      </c>
      <c r="J101" s="566"/>
      <c r="K101" s="336">
        <f t="shared" si="6"/>
        <v>0</v>
      </c>
      <c r="L101" s="450" t="str">
        <f t="shared" si="7"/>
        <v>-</v>
      </c>
      <c r="M101" s="566"/>
    </row>
    <row r="102" spans="1:13" s="5" customFormat="1" x14ac:dyDescent="0.2">
      <c r="A102" s="25">
        <v>2264</v>
      </c>
      <c r="B102" s="34" t="s">
        <v>195</v>
      </c>
      <c r="C102" s="279">
        <v>357</v>
      </c>
      <c r="D102" s="336">
        <v>396</v>
      </c>
      <c r="E102" s="336">
        <v>199</v>
      </c>
      <c r="F102" s="336">
        <v>202</v>
      </c>
      <c r="G102" s="336">
        <v>202</v>
      </c>
      <c r="H102" s="336">
        <f t="shared" si="4"/>
        <v>0</v>
      </c>
      <c r="I102" s="450">
        <f t="shared" si="5"/>
        <v>0</v>
      </c>
      <c r="J102" s="441"/>
      <c r="K102" s="336">
        <f t="shared" si="6"/>
        <v>3</v>
      </c>
      <c r="L102" s="450">
        <f t="shared" si="7"/>
        <v>1.507537688442211E-2</v>
      </c>
      <c r="M102" s="441"/>
    </row>
    <row r="103" spans="1:13" s="5" customFormat="1" x14ac:dyDescent="0.2">
      <c r="A103" s="25">
        <v>2269</v>
      </c>
      <c r="B103" s="34" t="s">
        <v>73</v>
      </c>
      <c r="C103" s="279">
        <v>0</v>
      </c>
      <c r="D103" s="336">
        <v>0</v>
      </c>
      <c r="E103" s="336">
        <v>0</v>
      </c>
      <c r="F103" s="336">
        <v>0</v>
      </c>
      <c r="G103" s="336">
        <v>0</v>
      </c>
      <c r="H103" s="336">
        <f t="shared" si="4"/>
        <v>0</v>
      </c>
      <c r="I103" s="450" t="str">
        <f t="shared" si="5"/>
        <v>-</v>
      </c>
      <c r="J103" s="566"/>
      <c r="K103" s="336">
        <f t="shared" si="6"/>
        <v>0</v>
      </c>
      <c r="L103" s="450" t="str">
        <f t="shared" si="7"/>
        <v>-</v>
      </c>
      <c r="M103" s="566"/>
    </row>
    <row r="104" spans="1:13" s="5" customFormat="1" x14ac:dyDescent="0.2">
      <c r="A104" s="35">
        <v>2270</v>
      </c>
      <c r="B104" s="36" t="s">
        <v>74</v>
      </c>
      <c r="C104" s="135">
        <f>SUM(C105:C109)</f>
        <v>42396</v>
      </c>
      <c r="D104" s="135">
        <f>SUM(D105:D109)</f>
        <v>52420</v>
      </c>
      <c r="E104" s="135">
        <f>SUM(E105:E109)</f>
        <v>15348</v>
      </c>
      <c r="F104" s="135">
        <f>SUM(F105:F109)</f>
        <v>24130</v>
      </c>
      <c r="G104" s="135">
        <f>SUM(G105:G109)</f>
        <v>14890</v>
      </c>
      <c r="H104" s="135">
        <f t="shared" si="4"/>
        <v>-9240</v>
      </c>
      <c r="I104" s="449">
        <f t="shared" si="5"/>
        <v>-0.38292581848321594</v>
      </c>
      <c r="J104" s="448"/>
      <c r="K104" s="135">
        <f t="shared" si="6"/>
        <v>-458</v>
      </c>
      <c r="L104" s="449">
        <f t="shared" si="7"/>
        <v>-2.9841021631482931E-2</v>
      </c>
      <c r="M104" s="448"/>
    </row>
    <row r="105" spans="1:13" s="5" customFormat="1" x14ac:dyDescent="0.2">
      <c r="A105" s="25">
        <v>2272</v>
      </c>
      <c r="B105" s="28" t="s">
        <v>75</v>
      </c>
      <c r="C105" s="291">
        <v>0</v>
      </c>
      <c r="D105" s="336">
        <v>0</v>
      </c>
      <c r="E105" s="336">
        <v>0</v>
      </c>
      <c r="F105" s="336">
        <v>0</v>
      </c>
      <c r="G105" s="336">
        <v>0</v>
      </c>
      <c r="H105" s="336">
        <f t="shared" si="4"/>
        <v>0</v>
      </c>
      <c r="I105" s="450" t="str">
        <f t="shared" si="5"/>
        <v>-</v>
      </c>
      <c r="J105" s="566"/>
      <c r="K105" s="336">
        <f t="shared" si="6"/>
        <v>0</v>
      </c>
      <c r="L105" s="450" t="str">
        <f t="shared" si="7"/>
        <v>-</v>
      </c>
      <c r="M105" s="566"/>
    </row>
    <row r="106" spans="1:13" s="5" customFormat="1" x14ac:dyDescent="0.2">
      <c r="A106" s="25">
        <v>2273</v>
      </c>
      <c r="B106" s="28" t="s">
        <v>76</v>
      </c>
      <c r="C106" s="291">
        <v>0</v>
      </c>
      <c r="D106" s="336">
        <v>0</v>
      </c>
      <c r="E106" s="336">
        <v>0</v>
      </c>
      <c r="F106" s="336">
        <v>0</v>
      </c>
      <c r="G106" s="336">
        <v>0</v>
      </c>
      <c r="H106" s="336">
        <f t="shared" si="4"/>
        <v>0</v>
      </c>
      <c r="I106" s="450" t="str">
        <f t="shared" si="5"/>
        <v>-</v>
      </c>
      <c r="J106" s="566"/>
      <c r="K106" s="336">
        <f t="shared" si="6"/>
        <v>0</v>
      </c>
      <c r="L106" s="450" t="str">
        <f t="shared" si="7"/>
        <v>-</v>
      </c>
      <c r="M106" s="566"/>
    </row>
    <row r="107" spans="1:13" s="5" customFormat="1" ht="22.5" x14ac:dyDescent="0.2">
      <c r="A107" s="25">
        <v>2276</v>
      </c>
      <c r="B107" s="28" t="s">
        <v>196</v>
      </c>
      <c r="C107" s="291">
        <v>10320</v>
      </c>
      <c r="D107" s="336">
        <v>13070</v>
      </c>
      <c r="E107" s="336">
        <v>5160</v>
      </c>
      <c r="F107" s="336">
        <v>6535</v>
      </c>
      <c r="G107" s="336">
        <v>6534</v>
      </c>
      <c r="H107" s="336">
        <f t="shared" si="4"/>
        <v>-1</v>
      </c>
      <c r="I107" s="450">
        <f t="shared" si="5"/>
        <v>-1.530221882172915E-4</v>
      </c>
      <c r="J107" s="566"/>
      <c r="K107" s="336">
        <f t="shared" si="6"/>
        <v>1374</v>
      </c>
      <c r="L107" s="450">
        <f t="shared" si="7"/>
        <v>0.26627906976744187</v>
      </c>
      <c r="M107" s="441" t="s">
        <v>979</v>
      </c>
    </row>
    <row r="108" spans="1:13" s="5" customFormat="1" x14ac:dyDescent="0.2">
      <c r="A108" s="25">
        <v>2278</v>
      </c>
      <c r="B108" s="26" t="s">
        <v>506</v>
      </c>
      <c r="C108" s="291">
        <v>0</v>
      </c>
      <c r="D108" s="336">
        <v>2555</v>
      </c>
      <c r="E108" s="336">
        <v>0</v>
      </c>
      <c r="F108" s="336">
        <v>750</v>
      </c>
      <c r="G108" s="336">
        <v>312</v>
      </c>
      <c r="H108" s="336">
        <f t="shared" si="4"/>
        <v>-438</v>
      </c>
      <c r="I108" s="450">
        <f t="shared" si="5"/>
        <v>-0.58399999999999996</v>
      </c>
      <c r="J108" s="566"/>
      <c r="K108" s="336">
        <f t="shared" si="6"/>
        <v>312</v>
      </c>
      <c r="L108" s="450" t="str">
        <f t="shared" si="7"/>
        <v>-</v>
      </c>
      <c r="M108" s="566"/>
    </row>
    <row r="109" spans="1:13" s="5" customFormat="1" x14ac:dyDescent="0.2">
      <c r="A109" s="25">
        <v>2279</v>
      </c>
      <c r="B109" s="28" t="s">
        <v>77</v>
      </c>
      <c r="C109" s="291">
        <v>32076</v>
      </c>
      <c r="D109" s="336">
        <v>36795</v>
      </c>
      <c r="E109" s="336">
        <v>10188</v>
      </c>
      <c r="F109" s="336">
        <v>16845</v>
      </c>
      <c r="G109" s="336">
        <v>8044</v>
      </c>
      <c r="H109" s="336">
        <f t="shared" si="4"/>
        <v>-8801</v>
      </c>
      <c r="I109" s="450">
        <f t="shared" si="5"/>
        <v>-0.52246957554170381</v>
      </c>
      <c r="J109" s="441" t="s">
        <v>980</v>
      </c>
      <c r="K109" s="336">
        <f t="shared" si="6"/>
        <v>-2144</v>
      </c>
      <c r="L109" s="450">
        <f t="shared" si="7"/>
        <v>-0.21044365920691008</v>
      </c>
      <c r="M109" s="441" t="s">
        <v>955</v>
      </c>
    </row>
    <row r="110" spans="1:13" s="5" customFormat="1" x14ac:dyDescent="0.2">
      <c r="A110" s="35">
        <v>2280</v>
      </c>
      <c r="B110" s="27" t="s">
        <v>78</v>
      </c>
      <c r="C110" s="73">
        <f>C111</f>
        <v>0</v>
      </c>
      <c r="D110" s="135">
        <f>D111</f>
        <v>0</v>
      </c>
      <c r="E110" s="135">
        <f>E111</f>
        <v>0</v>
      </c>
      <c r="F110" s="135">
        <f>F111</f>
        <v>0</v>
      </c>
      <c r="G110" s="135">
        <f>G111</f>
        <v>0</v>
      </c>
      <c r="H110" s="135">
        <f t="shared" si="4"/>
        <v>0</v>
      </c>
      <c r="I110" s="449" t="str">
        <f t="shared" si="5"/>
        <v>-</v>
      </c>
      <c r="J110" s="448"/>
      <c r="K110" s="135">
        <f t="shared" si="6"/>
        <v>0</v>
      </c>
      <c r="L110" s="449" t="str">
        <f t="shared" si="7"/>
        <v>-</v>
      </c>
      <c r="M110" s="448"/>
    </row>
    <row r="111" spans="1:13" s="5" customFormat="1" ht="22.5" x14ac:dyDescent="0.2">
      <c r="A111" s="25">
        <v>2282</v>
      </c>
      <c r="B111" s="28" t="s">
        <v>79</v>
      </c>
      <c r="C111" s="291">
        <v>0</v>
      </c>
      <c r="D111" s="336">
        <v>0</v>
      </c>
      <c r="E111" s="336">
        <v>0</v>
      </c>
      <c r="F111" s="336">
        <v>0</v>
      </c>
      <c r="G111" s="336">
        <v>0</v>
      </c>
      <c r="H111" s="336">
        <f t="shared" si="4"/>
        <v>0</v>
      </c>
      <c r="I111" s="450" t="str">
        <f t="shared" si="5"/>
        <v>-</v>
      </c>
      <c r="J111" s="566"/>
      <c r="K111" s="336">
        <f t="shared" si="6"/>
        <v>0</v>
      </c>
      <c r="L111" s="450" t="str">
        <f t="shared" si="7"/>
        <v>-</v>
      </c>
      <c r="M111" s="566"/>
    </row>
    <row r="112" spans="1:13" s="6" customFormat="1" ht="22.5" x14ac:dyDescent="0.2">
      <c r="A112" s="23">
        <v>2300</v>
      </c>
      <c r="B112" s="27" t="s">
        <v>80</v>
      </c>
      <c r="C112" s="73">
        <f>C113+C118+C122+C123+C137+C138+C145+C146+C148</f>
        <v>536544</v>
      </c>
      <c r="D112" s="135">
        <f>D113+D118+D122+D123+D137+D138+D145+D146+D148</f>
        <v>545660</v>
      </c>
      <c r="E112" s="135">
        <f>E113+E118+E122+E123+E137+E138+E145+E146+E148</f>
        <v>260194</v>
      </c>
      <c r="F112" s="135">
        <f>F113+F118+F122+F123+F137+F138+F145+F146+F148</f>
        <v>260527</v>
      </c>
      <c r="G112" s="135">
        <f>G113+G118+G122+G123+G137+G138+G145+G146+G148</f>
        <v>316052</v>
      </c>
      <c r="H112" s="135">
        <f t="shared" si="4"/>
        <v>55525</v>
      </c>
      <c r="I112" s="449">
        <f t="shared" si="5"/>
        <v>0.2131257029021944</v>
      </c>
      <c r="J112" s="448"/>
      <c r="K112" s="135">
        <f t="shared" si="6"/>
        <v>55858</v>
      </c>
      <c r="L112" s="449">
        <f t="shared" si="7"/>
        <v>0.21467827851526169</v>
      </c>
      <c r="M112" s="448"/>
    </row>
    <row r="113" spans="1:13" s="5" customFormat="1" x14ac:dyDescent="0.2">
      <c r="A113" s="35">
        <v>2310</v>
      </c>
      <c r="B113" s="27" t="s">
        <v>197</v>
      </c>
      <c r="C113" s="73">
        <f>SUM(C114:C117)</f>
        <v>13835</v>
      </c>
      <c r="D113" s="135">
        <f>SUM(D114:D117)</f>
        <v>15330</v>
      </c>
      <c r="E113" s="135">
        <f>SUM(E114:E117)</f>
        <v>6518</v>
      </c>
      <c r="F113" s="135">
        <f>SUM(F114:F117)</f>
        <v>6671</v>
      </c>
      <c r="G113" s="135">
        <f>SUM(G114:G117)</f>
        <v>5341</v>
      </c>
      <c r="H113" s="135">
        <f t="shared" si="4"/>
        <v>-1330</v>
      </c>
      <c r="I113" s="449">
        <f t="shared" si="5"/>
        <v>-0.1993704092339979</v>
      </c>
      <c r="J113" s="448"/>
      <c r="K113" s="135">
        <f t="shared" si="6"/>
        <v>-1177</v>
      </c>
      <c r="L113" s="449">
        <f t="shared" si="7"/>
        <v>-0.18057686406873275</v>
      </c>
      <c r="M113" s="448"/>
    </row>
    <row r="114" spans="1:13" s="5" customFormat="1" x14ac:dyDescent="0.2">
      <c r="A114" s="25">
        <v>2311</v>
      </c>
      <c r="B114" s="34" t="s">
        <v>81</v>
      </c>
      <c r="C114" s="279">
        <v>8566</v>
      </c>
      <c r="D114" s="336">
        <v>11000</v>
      </c>
      <c r="E114" s="336">
        <v>4373</v>
      </c>
      <c r="F114" s="336">
        <v>4400</v>
      </c>
      <c r="G114" s="336">
        <v>4948</v>
      </c>
      <c r="H114" s="336">
        <f t="shared" si="4"/>
        <v>548</v>
      </c>
      <c r="I114" s="450">
        <f t="shared" si="5"/>
        <v>0.12454545454545454</v>
      </c>
      <c r="J114" s="566"/>
      <c r="K114" s="336">
        <f t="shared" si="6"/>
        <v>575</v>
      </c>
      <c r="L114" s="450">
        <f t="shared" si="7"/>
        <v>0.13148868053967527</v>
      </c>
      <c r="M114" s="441"/>
    </row>
    <row r="115" spans="1:13" s="5" customFormat="1" ht="22.5" x14ac:dyDescent="0.2">
      <c r="A115" s="25">
        <v>2312</v>
      </c>
      <c r="B115" s="34" t="s">
        <v>82</v>
      </c>
      <c r="C115" s="279">
        <v>5227</v>
      </c>
      <c r="D115" s="336">
        <v>4200</v>
      </c>
      <c r="E115" s="336">
        <v>2117</v>
      </c>
      <c r="F115" s="336">
        <v>2184</v>
      </c>
      <c r="G115" s="336">
        <v>393</v>
      </c>
      <c r="H115" s="336">
        <f t="shared" si="4"/>
        <v>-1791</v>
      </c>
      <c r="I115" s="450">
        <f t="shared" si="5"/>
        <v>-0.82005494505494503</v>
      </c>
      <c r="J115" s="441" t="s">
        <v>961</v>
      </c>
      <c r="K115" s="336">
        <f t="shared" si="6"/>
        <v>-1724</v>
      </c>
      <c r="L115" s="450">
        <f t="shared" si="7"/>
        <v>-0.81435994331601325</v>
      </c>
      <c r="M115" s="441" t="s">
        <v>962</v>
      </c>
    </row>
    <row r="116" spans="1:13" s="6" customFormat="1" x14ac:dyDescent="0.2">
      <c r="A116" s="25">
        <v>2313</v>
      </c>
      <c r="B116" s="34" t="s">
        <v>83</v>
      </c>
      <c r="C116" s="279">
        <v>42</v>
      </c>
      <c r="D116" s="336">
        <v>130</v>
      </c>
      <c r="E116" s="336">
        <v>28</v>
      </c>
      <c r="F116" s="336">
        <v>87</v>
      </c>
      <c r="G116" s="336">
        <v>0</v>
      </c>
      <c r="H116" s="336">
        <f t="shared" si="4"/>
        <v>-87</v>
      </c>
      <c r="I116" s="450">
        <f t="shared" si="5"/>
        <v>-1</v>
      </c>
      <c r="J116" s="566"/>
      <c r="K116" s="336">
        <f t="shared" si="6"/>
        <v>-28</v>
      </c>
      <c r="L116" s="450">
        <f t="shared" si="7"/>
        <v>-1</v>
      </c>
      <c r="M116" s="566"/>
    </row>
    <row r="117" spans="1:13" s="5" customFormat="1" ht="22.5" x14ac:dyDescent="0.2">
      <c r="A117" s="25">
        <v>2314</v>
      </c>
      <c r="B117" s="28" t="s">
        <v>475</v>
      </c>
      <c r="C117" s="291">
        <v>0</v>
      </c>
      <c r="D117" s="336">
        <v>0</v>
      </c>
      <c r="E117" s="336">
        <v>0</v>
      </c>
      <c r="F117" s="336">
        <v>0</v>
      </c>
      <c r="G117" s="336">
        <v>0</v>
      </c>
      <c r="H117" s="336">
        <f t="shared" si="4"/>
        <v>0</v>
      </c>
      <c r="I117" s="450" t="str">
        <f t="shared" si="5"/>
        <v>-</v>
      </c>
      <c r="J117" s="566"/>
      <c r="K117" s="336">
        <f t="shared" si="6"/>
        <v>0</v>
      </c>
      <c r="L117" s="450" t="str">
        <f t="shared" si="7"/>
        <v>-</v>
      </c>
      <c r="M117" s="566"/>
    </row>
    <row r="118" spans="1:13" s="5" customFormat="1" x14ac:dyDescent="0.2">
      <c r="A118" s="35">
        <v>2320</v>
      </c>
      <c r="B118" s="27" t="s">
        <v>84</v>
      </c>
      <c r="C118" s="73">
        <f>SUM(C119:C121)</f>
        <v>4835</v>
      </c>
      <c r="D118" s="135">
        <f>SUM(D119:D121)</f>
        <v>5000</v>
      </c>
      <c r="E118" s="135">
        <f>SUM(E119:E121)</f>
        <v>2323</v>
      </c>
      <c r="F118" s="135">
        <f>SUM(F119:F121)</f>
        <v>2350</v>
      </c>
      <c r="G118" s="135">
        <f>SUM(G119:G121)</f>
        <v>3359</v>
      </c>
      <c r="H118" s="135">
        <f t="shared" si="4"/>
        <v>1009</v>
      </c>
      <c r="I118" s="449">
        <f t="shared" si="5"/>
        <v>0.42936170212765956</v>
      </c>
      <c r="J118" s="448"/>
      <c r="K118" s="135">
        <f t="shared" si="6"/>
        <v>1036</v>
      </c>
      <c r="L118" s="449">
        <f t="shared" si="7"/>
        <v>0.44597503228583729</v>
      </c>
      <c r="M118" s="448"/>
    </row>
    <row r="119" spans="1:13" s="5" customFormat="1" x14ac:dyDescent="0.2">
      <c r="A119" s="25">
        <v>2321</v>
      </c>
      <c r="B119" s="34" t="s">
        <v>85</v>
      </c>
      <c r="C119" s="279">
        <v>0</v>
      </c>
      <c r="D119" s="336">
        <v>0</v>
      </c>
      <c r="E119" s="336">
        <v>0</v>
      </c>
      <c r="F119" s="336">
        <v>0</v>
      </c>
      <c r="G119" s="336">
        <v>0</v>
      </c>
      <c r="H119" s="336">
        <f t="shared" si="4"/>
        <v>0</v>
      </c>
      <c r="I119" s="450" t="str">
        <f t="shared" si="5"/>
        <v>-</v>
      </c>
      <c r="J119" s="566"/>
      <c r="K119" s="336">
        <f t="shared" si="6"/>
        <v>0</v>
      </c>
      <c r="L119" s="450" t="str">
        <f t="shared" si="7"/>
        <v>-</v>
      </c>
      <c r="M119" s="566"/>
    </row>
    <row r="120" spans="1:13" s="6" customFormat="1" ht="22.5" x14ac:dyDescent="0.2">
      <c r="A120" s="25">
        <v>2322</v>
      </c>
      <c r="B120" s="34" t="s">
        <v>86</v>
      </c>
      <c r="C120" s="279">
        <v>4835</v>
      </c>
      <c r="D120" s="336">
        <v>5000</v>
      </c>
      <c r="E120" s="336">
        <v>2323</v>
      </c>
      <c r="F120" s="336">
        <v>2350</v>
      </c>
      <c r="G120" s="336">
        <v>3359</v>
      </c>
      <c r="H120" s="336">
        <f t="shared" si="4"/>
        <v>1009</v>
      </c>
      <c r="I120" s="450">
        <f t="shared" si="5"/>
        <v>0.42936170212765956</v>
      </c>
      <c r="J120" s="441" t="s">
        <v>981</v>
      </c>
      <c r="K120" s="336">
        <f t="shared" si="6"/>
        <v>1036</v>
      </c>
      <c r="L120" s="450">
        <f t="shared" si="7"/>
        <v>0.44597503228583729</v>
      </c>
      <c r="M120" s="441" t="s">
        <v>981</v>
      </c>
    </row>
    <row r="121" spans="1:13" s="6" customFormat="1" x14ac:dyDescent="0.2">
      <c r="A121" s="25">
        <v>2329</v>
      </c>
      <c r="B121" s="34" t="s">
        <v>87</v>
      </c>
      <c r="C121" s="279">
        <v>0</v>
      </c>
      <c r="D121" s="336">
        <v>0</v>
      </c>
      <c r="E121" s="336">
        <v>0</v>
      </c>
      <c r="F121" s="336">
        <v>0</v>
      </c>
      <c r="G121" s="336">
        <v>0</v>
      </c>
      <c r="H121" s="336">
        <f t="shared" si="4"/>
        <v>0</v>
      </c>
      <c r="I121" s="450" t="str">
        <f t="shared" si="5"/>
        <v>-</v>
      </c>
      <c r="J121" s="566"/>
      <c r="K121" s="336">
        <f t="shared" si="6"/>
        <v>0</v>
      </c>
      <c r="L121" s="450" t="str">
        <f t="shared" si="7"/>
        <v>-</v>
      </c>
      <c r="M121" s="566"/>
    </row>
    <row r="122" spans="1:13" s="5" customFormat="1" x14ac:dyDescent="0.2">
      <c r="A122" s="35">
        <v>2330</v>
      </c>
      <c r="B122" s="36" t="s">
        <v>88</v>
      </c>
      <c r="C122" s="135">
        <v>0</v>
      </c>
      <c r="D122" s="16">
        <v>0</v>
      </c>
      <c r="E122" s="16">
        <v>0</v>
      </c>
      <c r="F122" s="16">
        <v>0</v>
      </c>
      <c r="G122" s="16">
        <v>0</v>
      </c>
      <c r="H122" s="16">
        <f t="shared" si="4"/>
        <v>0</v>
      </c>
      <c r="I122" s="451" t="str">
        <f t="shared" si="5"/>
        <v>-</v>
      </c>
      <c r="J122" s="572"/>
      <c r="K122" s="16">
        <f t="shared" si="6"/>
        <v>0</v>
      </c>
      <c r="L122" s="451" t="str">
        <f t="shared" si="7"/>
        <v>-</v>
      </c>
      <c r="M122" s="572"/>
    </row>
    <row r="123" spans="1:13" s="5" customFormat="1" ht="22.5" x14ac:dyDescent="0.2">
      <c r="A123" s="35">
        <v>2340</v>
      </c>
      <c r="B123" s="27" t="s">
        <v>89</v>
      </c>
      <c r="C123" s="73">
        <f>C124+C130+C133</f>
        <v>202134</v>
      </c>
      <c r="D123" s="135">
        <f>D124+D130+D133</f>
        <v>207500</v>
      </c>
      <c r="E123" s="135">
        <f>E124+E130+E133</f>
        <v>95067</v>
      </c>
      <c r="F123" s="135">
        <f>F124+F130+F133</f>
        <v>96125</v>
      </c>
      <c r="G123" s="135">
        <f>G124+G130+G133</f>
        <v>149476</v>
      </c>
      <c r="H123" s="135">
        <f t="shared" si="4"/>
        <v>53351</v>
      </c>
      <c r="I123" s="449">
        <f t="shared" si="5"/>
        <v>0.55501690507152146</v>
      </c>
      <c r="J123" s="448"/>
      <c r="K123" s="135">
        <f t="shared" si="6"/>
        <v>54409</v>
      </c>
      <c r="L123" s="449">
        <f t="shared" si="7"/>
        <v>0.57232267769047096</v>
      </c>
      <c r="M123" s="448"/>
    </row>
    <row r="124" spans="1:13" s="5" customFormat="1" x14ac:dyDescent="0.2">
      <c r="A124" s="23">
        <v>2341</v>
      </c>
      <c r="B124" s="27" t="s">
        <v>90</v>
      </c>
      <c r="C124" s="73">
        <f>SUM(C125:C129)</f>
        <v>163769</v>
      </c>
      <c r="D124" s="16">
        <f>SUM(D125:D129)</f>
        <v>167800</v>
      </c>
      <c r="E124" s="16">
        <f>SUM(E125:E129)</f>
        <v>75382</v>
      </c>
      <c r="F124" s="16">
        <f>SUM(F125:F129)</f>
        <v>75400</v>
      </c>
      <c r="G124" s="16">
        <f>SUM(G125:G129)</f>
        <v>127061</v>
      </c>
      <c r="H124" s="16">
        <f t="shared" si="4"/>
        <v>51661</v>
      </c>
      <c r="I124" s="451">
        <f t="shared" si="5"/>
        <v>0.68515915119363391</v>
      </c>
      <c r="J124" s="572"/>
      <c r="K124" s="16">
        <f t="shared" si="6"/>
        <v>51679</v>
      </c>
      <c r="L124" s="451">
        <f t="shared" si="7"/>
        <v>0.68556153989015944</v>
      </c>
      <c r="M124" s="572"/>
    </row>
    <row r="125" spans="1:13" s="5" customFormat="1" ht="22.5" x14ac:dyDescent="0.2">
      <c r="A125" s="25">
        <v>23411</v>
      </c>
      <c r="B125" s="37" t="s">
        <v>470</v>
      </c>
      <c r="C125" s="292">
        <v>137546</v>
      </c>
      <c r="D125" s="336">
        <v>92660</v>
      </c>
      <c r="E125" s="336">
        <v>61243</v>
      </c>
      <c r="F125" s="336">
        <v>46330</v>
      </c>
      <c r="G125" s="339">
        <v>52244</v>
      </c>
      <c r="H125" s="336">
        <f t="shared" si="4"/>
        <v>5914</v>
      </c>
      <c r="I125" s="450">
        <f t="shared" si="5"/>
        <v>0.12764947118497733</v>
      </c>
      <c r="J125" s="441" t="s">
        <v>982</v>
      </c>
      <c r="K125" s="336">
        <f t="shared" si="6"/>
        <v>-8999</v>
      </c>
      <c r="L125" s="450">
        <f t="shared" si="7"/>
        <v>-0.14693924203582451</v>
      </c>
      <c r="M125" s="441" t="s">
        <v>982</v>
      </c>
    </row>
    <row r="126" spans="1:13" s="5" customFormat="1" x14ac:dyDescent="0.2">
      <c r="A126" s="25">
        <v>23412</v>
      </c>
      <c r="B126" s="37" t="s">
        <v>498</v>
      </c>
      <c r="C126" s="292">
        <v>16081</v>
      </c>
      <c r="D126" s="336">
        <v>16700</v>
      </c>
      <c r="E126" s="336">
        <v>8523</v>
      </c>
      <c r="F126" s="336">
        <v>8350</v>
      </c>
      <c r="G126" s="339">
        <v>9253</v>
      </c>
      <c r="H126" s="336">
        <f t="shared" si="4"/>
        <v>903</v>
      </c>
      <c r="I126" s="450">
        <f t="shared" si="5"/>
        <v>0.1081437125748503</v>
      </c>
      <c r="J126" s="441"/>
      <c r="K126" s="336">
        <f t="shared" si="6"/>
        <v>730</v>
      </c>
      <c r="L126" s="450">
        <f t="shared" si="7"/>
        <v>8.5650592514372875E-2</v>
      </c>
      <c r="M126" s="441"/>
    </row>
    <row r="127" spans="1:13" s="5" customFormat="1" x14ac:dyDescent="0.2">
      <c r="A127" s="25">
        <v>23413</v>
      </c>
      <c r="B127" s="37" t="s">
        <v>497</v>
      </c>
      <c r="C127" s="292">
        <v>10142</v>
      </c>
      <c r="D127" s="336">
        <v>8440</v>
      </c>
      <c r="E127" s="336">
        <v>5616</v>
      </c>
      <c r="F127" s="336">
        <v>4220</v>
      </c>
      <c r="G127" s="339">
        <v>4690</v>
      </c>
      <c r="H127" s="336">
        <f t="shared" si="4"/>
        <v>470</v>
      </c>
      <c r="I127" s="450">
        <f t="shared" si="5"/>
        <v>0.11137440758293839</v>
      </c>
      <c r="J127" s="566"/>
      <c r="K127" s="336">
        <f t="shared" si="6"/>
        <v>-926</v>
      </c>
      <c r="L127" s="450">
        <f t="shared" si="7"/>
        <v>-0.16488603988603989</v>
      </c>
      <c r="M127" s="566"/>
    </row>
    <row r="128" spans="1:13" s="5" customFormat="1" x14ac:dyDescent="0.2">
      <c r="A128" s="25">
        <v>23415</v>
      </c>
      <c r="B128" s="37" t="s">
        <v>471</v>
      </c>
      <c r="C128" s="292">
        <v>0</v>
      </c>
      <c r="D128" s="336">
        <v>0</v>
      </c>
      <c r="E128" s="336">
        <v>0</v>
      </c>
      <c r="F128" s="336">
        <v>0</v>
      </c>
      <c r="G128" s="336">
        <v>0</v>
      </c>
      <c r="H128" s="336">
        <f t="shared" si="4"/>
        <v>0</v>
      </c>
      <c r="I128" s="450" t="str">
        <f t="shared" si="5"/>
        <v>-</v>
      </c>
      <c r="J128" s="566"/>
      <c r="K128" s="336">
        <f t="shared" si="6"/>
        <v>0</v>
      </c>
      <c r="L128" s="450" t="str">
        <f t="shared" si="7"/>
        <v>-</v>
      </c>
      <c r="M128" s="566"/>
    </row>
    <row r="129" spans="1:13" s="5" customFormat="1" ht="22.5" x14ac:dyDescent="0.2">
      <c r="A129" s="25">
        <v>23416</v>
      </c>
      <c r="B129" s="37" t="s">
        <v>472</v>
      </c>
      <c r="C129" s="292">
        <v>0</v>
      </c>
      <c r="D129" s="336">
        <v>50000</v>
      </c>
      <c r="E129" s="336">
        <v>0</v>
      </c>
      <c r="F129" s="336">
        <v>16500</v>
      </c>
      <c r="G129" s="336">
        <v>60874</v>
      </c>
      <c r="H129" s="336">
        <f t="shared" si="4"/>
        <v>44374</v>
      </c>
      <c r="I129" s="450">
        <f t="shared" si="5"/>
        <v>2.6893333333333334</v>
      </c>
      <c r="J129" s="441" t="s">
        <v>983</v>
      </c>
      <c r="K129" s="336">
        <f t="shared" si="6"/>
        <v>60874</v>
      </c>
      <c r="L129" s="450" t="str">
        <f t="shared" si="7"/>
        <v>-</v>
      </c>
      <c r="M129" s="566"/>
    </row>
    <row r="130" spans="1:13" s="6" customFormat="1" x14ac:dyDescent="0.2">
      <c r="A130" s="23">
        <v>2343</v>
      </c>
      <c r="B130" s="27" t="s">
        <v>515</v>
      </c>
      <c r="C130" s="73">
        <f>SUM(C131:C132)</f>
        <v>588</v>
      </c>
      <c r="D130" s="73">
        <f>SUM(D131:D132)</f>
        <v>1000</v>
      </c>
      <c r="E130" s="73">
        <f>SUM(E131:E132)</f>
        <v>353</v>
      </c>
      <c r="F130" s="73">
        <f>SUM(F131:F132)</f>
        <v>600</v>
      </c>
      <c r="G130" s="73">
        <f>SUM(G131:G132)</f>
        <v>157</v>
      </c>
      <c r="H130" s="73">
        <f t="shared" si="4"/>
        <v>-443</v>
      </c>
      <c r="I130" s="447">
        <f t="shared" si="5"/>
        <v>-0.73833333333333329</v>
      </c>
      <c r="J130" s="448"/>
      <c r="K130" s="73">
        <f t="shared" si="6"/>
        <v>-196</v>
      </c>
      <c r="L130" s="447">
        <f t="shared" si="7"/>
        <v>-0.55524079320113318</v>
      </c>
      <c r="M130" s="448"/>
    </row>
    <row r="131" spans="1:13" s="6" customFormat="1" x14ac:dyDescent="0.2">
      <c r="A131" s="25">
        <v>23431</v>
      </c>
      <c r="B131" s="37" t="s">
        <v>385</v>
      </c>
      <c r="C131" s="292">
        <v>588</v>
      </c>
      <c r="D131" s="336">
        <v>1000</v>
      </c>
      <c r="E131" s="336">
        <v>353</v>
      </c>
      <c r="F131" s="336">
        <v>600</v>
      </c>
      <c r="G131" s="336">
        <v>157</v>
      </c>
      <c r="H131" s="336">
        <f t="shared" si="4"/>
        <v>-443</v>
      </c>
      <c r="I131" s="450">
        <f t="shared" si="5"/>
        <v>-0.73833333333333329</v>
      </c>
      <c r="J131" s="565" t="s">
        <v>970</v>
      </c>
      <c r="K131" s="336">
        <f t="shared" si="6"/>
        <v>-196</v>
      </c>
      <c r="L131" s="450">
        <f t="shared" si="7"/>
        <v>-0.55524079320113318</v>
      </c>
      <c r="M131" s="565" t="s">
        <v>970</v>
      </c>
    </row>
    <row r="132" spans="1:13" s="6" customFormat="1" x14ac:dyDescent="0.2">
      <c r="A132" s="25">
        <v>23432</v>
      </c>
      <c r="B132" s="37" t="s">
        <v>389</v>
      </c>
      <c r="C132" s="292">
        <v>0</v>
      </c>
      <c r="D132" s="336">
        <v>0</v>
      </c>
      <c r="E132" s="336">
        <v>0</v>
      </c>
      <c r="F132" s="336">
        <v>0</v>
      </c>
      <c r="G132" s="336">
        <v>0</v>
      </c>
      <c r="H132" s="336">
        <f t="shared" ref="H132:H195" si="8">G132-F132</f>
        <v>0</v>
      </c>
      <c r="I132" s="450" t="str">
        <f t="shared" ref="I132:I195" si="9">IFERROR(H132/F132,"-")</f>
        <v>-</v>
      </c>
      <c r="J132" s="566"/>
      <c r="K132" s="336">
        <f t="shared" ref="K132:K195" si="10">G132-E132</f>
        <v>0</v>
      </c>
      <c r="L132" s="450" t="str">
        <f t="shared" ref="L132:L195" si="11">IFERROR(K132/E132,"-")</f>
        <v>-</v>
      </c>
      <c r="M132" s="566"/>
    </row>
    <row r="133" spans="1:13" s="6" customFormat="1" ht="22.5" x14ac:dyDescent="0.2">
      <c r="A133" s="23">
        <v>2344</v>
      </c>
      <c r="B133" s="27" t="s">
        <v>522</v>
      </c>
      <c r="C133" s="73">
        <f>SUM(C134:C136)</f>
        <v>37777</v>
      </c>
      <c r="D133" s="16">
        <f>SUM(D134:D136)</f>
        <v>38700</v>
      </c>
      <c r="E133" s="16">
        <f>SUM(E134:E136)</f>
        <v>19332</v>
      </c>
      <c r="F133" s="16">
        <f>SUM(F134:F136)</f>
        <v>20125</v>
      </c>
      <c r="G133" s="16">
        <f>SUM(G134:G136)</f>
        <v>22258</v>
      </c>
      <c r="H133" s="16">
        <f t="shared" si="8"/>
        <v>2133</v>
      </c>
      <c r="I133" s="451">
        <f t="shared" si="9"/>
        <v>0.10598757763975156</v>
      </c>
      <c r="J133" s="572"/>
      <c r="K133" s="16">
        <f t="shared" si="10"/>
        <v>2926</v>
      </c>
      <c r="L133" s="451">
        <f t="shared" si="11"/>
        <v>0.15135526588040554</v>
      </c>
      <c r="M133" s="572"/>
    </row>
    <row r="134" spans="1:13" s="6" customFormat="1" ht="22.5" x14ac:dyDescent="0.2">
      <c r="A134" s="25">
        <v>23441</v>
      </c>
      <c r="B134" s="28" t="s">
        <v>386</v>
      </c>
      <c r="C134" s="291">
        <v>36742</v>
      </c>
      <c r="D134" s="336">
        <v>36700</v>
      </c>
      <c r="E134" s="336">
        <v>18297</v>
      </c>
      <c r="F134" s="336">
        <v>19085</v>
      </c>
      <c r="G134" s="339">
        <v>21208</v>
      </c>
      <c r="H134" s="336">
        <f t="shared" si="8"/>
        <v>2123</v>
      </c>
      <c r="I134" s="450">
        <f t="shared" si="9"/>
        <v>0.11123919308357348</v>
      </c>
      <c r="J134" s="441" t="s">
        <v>999</v>
      </c>
      <c r="K134" s="336">
        <f t="shared" si="10"/>
        <v>2911</v>
      </c>
      <c r="L134" s="450">
        <f t="shared" si="11"/>
        <v>0.1590971197464065</v>
      </c>
      <c r="M134" s="441" t="s">
        <v>998</v>
      </c>
    </row>
    <row r="135" spans="1:13" s="6" customFormat="1" x14ac:dyDescent="0.2">
      <c r="A135" s="25">
        <v>23442</v>
      </c>
      <c r="B135" s="28" t="s">
        <v>387</v>
      </c>
      <c r="C135" s="291">
        <v>0</v>
      </c>
      <c r="D135" s="336">
        <v>0</v>
      </c>
      <c r="E135" s="336">
        <v>0</v>
      </c>
      <c r="F135" s="336">
        <v>0</v>
      </c>
      <c r="G135" s="339">
        <v>0</v>
      </c>
      <c r="H135" s="336">
        <f t="shared" si="8"/>
        <v>0</v>
      </c>
      <c r="I135" s="450" t="str">
        <f t="shared" si="9"/>
        <v>-</v>
      </c>
      <c r="J135" s="566"/>
      <c r="K135" s="336">
        <f t="shared" si="10"/>
        <v>0</v>
      </c>
      <c r="L135" s="450" t="str">
        <f t="shared" si="11"/>
        <v>-</v>
      </c>
      <c r="M135" s="566"/>
    </row>
    <row r="136" spans="1:13" s="6" customFormat="1" x14ac:dyDescent="0.2">
      <c r="A136" s="25">
        <v>23443</v>
      </c>
      <c r="B136" s="28" t="s">
        <v>388</v>
      </c>
      <c r="C136" s="291">
        <v>1035</v>
      </c>
      <c r="D136" s="336">
        <v>2000</v>
      </c>
      <c r="E136" s="336">
        <v>1035</v>
      </c>
      <c r="F136" s="336">
        <v>1040</v>
      </c>
      <c r="G136" s="339">
        <v>1050</v>
      </c>
      <c r="H136" s="336">
        <f t="shared" si="8"/>
        <v>10</v>
      </c>
      <c r="I136" s="450">
        <f t="shared" si="9"/>
        <v>9.6153846153846159E-3</v>
      </c>
      <c r="J136" s="441"/>
      <c r="K136" s="336">
        <f t="shared" si="10"/>
        <v>15</v>
      </c>
      <c r="L136" s="450">
        <f t="shared" si="11"/>
        <v>1.4492753623188406E-2</v>
      </c>
      <c r="M136" s="566"/>
    </row>
    <row r="137" spans="1:13" s="5" customFormat="1" x14ac:dyDescent="0.2">
      <c r="A137" s="35">
        <v>2350</v>
      </c>
      <c r="B137" s="36" t="s">
        <v>91</v>
      </c>
      <c r="C137" s="135">
        <v>22607</v>
      </c>
      <c r="D137" s="16">
        <v>23000</v>
      </c>
      <c r="E137" s="16">
        <v>11074</v>
      </c>
      <c r="F137" s="16">
        <v>10810</v>
      </c>
      <c r="G137" s="16">
        <v>12147</v>
      </c>
      <c r="H137" s="16">
        <f t="shared" si="8"/>
        <v>1337</v>
      </c>
      <c r="I137" s="451">
        <f t="shared" si="9"/>
        <v>0.12368177613320999</v>
      </c>
      <c r="J137" s="572"/>
      <c r="K137" s="16">
        <f t="shared" si="10"/>
        <v>1073</v>
      </c>
      <c r="L137" s="451">
        <f t="shared" si="11"/>
        <v>9.6893624706519771E-2</v>
      </c>
      <c r="M137" s="572"/>
    </row>
    <row r="138" spans="1:13" s="5" customFormat="1" x14ac:dyDescent="0.2">
      <c r="A138" s="35">
        <v>2360</v>
      </c>
      <c r="B138" s="27" t="s">
        <v>92</v>
      </c>
      <c r="C138" s="73">
        <f>SUM(C139:C144)</f>
        <v>286098</v>
      </c>
      <c r="D138" s="135">
        <f>SUM(D139:D144)</f>
        <v>288830</v>
      </c>
      <c r="E138" s="135">
        <f>SUM(E139:E144)</f>
        <v>141152</v>
      </c>
      <c r="F138" s="135">
        <f>SUM(F139:F144)</f>
        <v>140131</v>
      </c>
      <c r="G138" s="135">
        <f>SUM(G139:G144)</f>
        <v>145071</v>
      </c>
      <c r="H138" s="135">
        <f t="shared" si="8"/>
        <v>4940</v>
      </c>
      <c r="I138" s="449">
        <f t="shared" si="9"/>
        <v>3.5252727804697036E-2</v>
      </c>
      <c r="J138" s="448"/>
      <c r="K138" s="135">
        <f t="shared" si="10"/>
        <v>3919</v>
      </c>
      <c r="L138" s="449">
        <f t="shared" si="11"/>
        <v>2.7764395828610292E-2</v>
      </c>
      <c r="M138" s="448"/>
    </row>
    <row r="139" spans="1:13" s="5" customFormat="1" x14ac:dyDescent="0.2">
      <c r="A139" s="25">
        <v>2361</v>
      </c>
      <c r="B139" s="28" t="s">
        <v>93</v>
      </c>
      <c r="C139" s="291">
        <v>3505</v>
      </c>
      <c r="D139" s="336">
        <v>4000</v>
      </c>
      <c r="E139" s="336">
        <v>1295</v>
      </c>
      <c r="F139" s="336">
        <v>680</v>
      </c>
      <c r="G139" s="336">
        <v>659</v>
      </c>
      <c r="H139" s="336">
        <f t="shared" si="8"/>
        <v>-21</v>
      </c>
      <c r="I139" s="450">
        <f t="shared" si="9"/>
        <v>-3.0882352941176472E-2</v>
      </c>
      <c r="J139" s="441" t="s">
        <v>987</v>
      </c>
      <c r="K139" s="336">
        <f t="shared" si="10"/>
        <v>-636</v>
      </c>
      <c r="L139" s="450">
        <f t="shared" si="11"/>
        <v>-0.49111969111969112</v>
      </c>
      <c r="M139" s="441" t="s">
        <v>984</v>
      </c>
    </row>
    <row r="140" spans="1:13" s="5" customFormat="1" x14ac:dyDescent="0.2">
      <c r="A140" s="25">
        <v>2362</v>
      </c>
      <c r="B140" s="28" t="s">
        <v>94</v>
      </c>
      <c r="C140" s="291">
        <v>275</v>
      </c>
      <c r="D140" s="336">
        <v>330</v>
      </c>
      <c r="E140" s="336">
        <v>20</v>
      </c>
      <c r="F140" s="336">
        <v>46</v>
      </c>
      <c r="G140" s="336">
        <v>83</v>
      </c>
      <c r="H140" s="336">
        <f t="shared" si="8"/>
        <v>37</v>
      </c>
      <c r="I140" s="450">
        <f t="shared" si="9"/>
        <v>0.80434782608695654</v>
      </c>
      <c r="J140" s="571" t="s">
        <v>952</v>
      </c>
      <c r="K140" s="336">
        <f t="shared" si="10"/>
        <v>63</v>
      </c>
      <c r="L140" s="450">
        <f t="shared" si="11"/>
        <v>3.15</v>
      </c>
      <c r="M140" s="571" t="s">
        <v>952</v>
      </c>
    </row>
    <row r="141" spans="1:13" s="5" customFormat="1" ht="22.5" x14ac:dyDescent="0.2">
      <c r="A141" s="25">
        <v>2363</v>
      </c>
      <c r="B141" s="28" t="s">
        <v>95</v>
      </c>
      <c r="C141" s="291">
        <v>282318</v>
      </c>
      <c r="D141" s="336">
        <v>284500</v>
      </c>
      <c r="E141" s="336">
        <v>139837</v>
      </c>
      <c r="F141" s="336">
        <v>139405</v>
      </c>
      <c r="G141" s="336">
        <v>144329</v>
      </c>
      <c r="H141" s="336">
        <f t="shared" si="8"/>
        <v>4924</v>
      </c>
      <c r="I141" s="450">
        <f t="shared" si="9"/>
        <v>3.53215451382662E-2</v>
      </c>
      <c r="J141" s="566"/>
      <c r="K141" s="336">
        <f t="shared" si="10"/>
        <v>4492</v>
      </c>
      <c r="L141" s="450">
        <f t="shared" si="11"/>
        <v>3.2123114769338587E-2</v>
      </c>
      <c r="M141" s="441" t="s">
        <v>1000</v>
      </c>
    </row>
    <row r="142" spans="1:13" s="5" customFormat="1" x14ac:dyDescent="0.2">
      <c r="A142" s="25">
        <v>2364</v>
      </c>
      <c r="B142" s="28" t="s">
        <v>96</v>
      </c>
      <c r="C142" s="291">
        <v>0</v>
      </c>
      <c r="D142" s="336">
        <v>0</v>
      </c>
      <c r="E142" s="336">
        <v>0</v>
      </c>
      <c r="F142" s="336">
        <v>0</v>
      </c>
      <c r="G142" s="336">
        <v>0</v>
      </c>
      <c r="H142" s="336">
        <f t="shared" si="8"/>
        <v>0</v>
      </c>
      <c r="I142" s="450" t="str">
        <f t="shared" si="9"/>
        <v>-</v>
      </c>
      <c r="J142" s="566"/>
      <c r="K142" s="336">
        <f t="shared" si="10"/>
        <v>0</v>
      </c>
      <c r="L142" s="450" t="str">
        <f t="shared" si="11"/>
        <v>-</v>
      </c>
      <c r="M142" s="566"/>
    </row>
    <row r="143" spans="1:13" s="6" customFormat="1" ht="22.5" x14ac:dyDescent="0.2">
      <c r="A143" s="25">
        <v>2366</v>
      </c>
      <c r="B143" s="28" t="s">
        <v>97</v>
      </c>
      <c r="C143" s="291">
        <v>0</v>
      </c>
      <c r="D143" s="336">
        <v>0</v>
      </c>
      <c r="E143" s="336">
        <v>0</v>
      </c>
      <c r="F143" s="336">
        <v>0</v>
      </c>
      <c r="G143" s="336">
        <v>0</v>
      </c>
      <c r="H143" s="336">
        <f t="shared" si="8"/>
        <v>0</v>
      </c>
      <c r="I143" s="450" t="str">
        <f t="shared" si="9"/>
        <v>-</v>
      </c>
      <c r="J143" s="566"/>
      <c r="K143" s="336">
        <f t="shared" si="10"/>
        <v>0</v>
      </c>
      <c r="L143" s="450" t="str">
        <f t="shared" si="11"/>
        <v>-</v>
      </c>
      <c r="M143" s="566"/>
    </row>
    <row r="144" spans="1:13" s="6" customFormat="1" ht="33.75" x14ac:dyDescent="0.2">
      <c r="A144" s="25">
        <v>2369</v>
      </c>
      <c r="B144" s="28" t="s">
        <v>198</v>
      </c>
      <c r="C144" s="291">
        <v>0</v>
      </c>
      <c r="D144" s="336">
        <v>0</v>
      </c>
      <c r="E144" s="336">
        <v>0</v>
      </c>
      <c r="F144" s="336">
        <v>0</v>
      </c>
      <c r="G144" s="336">
        <v>0</v>
      </c>
      <c r="H144" s="336">
        <f t="shared" si="8"/>
        <v>0</v>
      </c>
      <c r="I144" s="450" t="str">
        <f t="shared" si="9"/>
        <v>-</v>
      </c>
      <c r="J144" s="566"/>
      <c r="K144" s="336">
        <f t="shared" si="10"/>
        <v>0</v>
      </c>
      <c r="L144" s="450" t="str">
        <f t="shared" si="11"/>
        <v>-</v>
      </c>
      <c r="M144" s="566"/>
    </row>
    <row r="145" spans="1:13" s="5" customFormat="1" x14ac:dyDescent="0.2">
      <c r="A145" s="35">
        <v>2370</v>
      </c>
      <c r="B145" s="36" t="s">
        <v>98</v>
      </c>
      <c r="C145" s="135">
        <v>0</v>
      </c>
      <c r="D145" s="16">
        <v>0</v>
      </c>
      <c r="E145" s="16">
        <v>0</v>
      </c>
      <c r="F145" s="16">
        <v>0</v>
      </c>
      <c r="G145" s="16">
        <v>0</v>
      </c>
      <c r="H145" s="16">
        <f t="shared" si="8"/>
        <v>0</v>
      </c>
      <c r="I145" s="451" t="str">
        <f t="shared" si="9"/>
        <v>-</v>
      </c>
      <c r="J145" s="572"/>
      <c r="K145" s="16">
        <f t="shared" si="10"/>
        <v>0</v>
      </c>
      <c r="L145" s="451" t="str">
        <f t="shared" si="11"/>
        <v>-</v>
      </c>
      <c r="M145" s="572"/>
    </row>
    <row r="146" spans="1:13" s="5" customFormat="1" x14ac:dyDescent="0.2">
      <c r="A146" s="35">
        <v>2380</v>
      </c>
      <c r="B146" s="36" t="s">
        <v>99</v>
      </c>
      <c r="C146" s="135">
        <f>C147</f>
        <v>0</v>
      </c>
      <c r="D146" s="135">
        <f>D147</f>
        <v>0</v>
      </c>
      <c r="E146" s="135">
        <f>E147</f>
        <v>0</v>
      </c>
      <c r="F146" s="135">
        <f>F147</f>
        <v>0</v>
      </c>
      <c r="G146" s="135">
        <f>G147</f>
        <v>0</v>
      </c>
      <c r="H146" s="135">
        <f t="shared" si="8"/>
        <v>0</v>
      </c>
      <c r="I146" s="449" t="str">
        <f t="shared" si="9"/>
        <v>-</v>
      </c>
      <c r="J146" s="448"/>
      <c r="K146" s="135">
        <f t="shared" si="10"/>
        <v>0</v>
      </c>
      <c r="L146" s="449" t="str">
        <f t="shared" si="11"/>
        <v>-</v>
      </c>
      <c r="M146" s="448"/>
    </row>
    <row r="147" spans="1:13" s="7" customFormat="1" x14ac:dyDescent="0.2">
      <c r="A147" s="25">
        <v>2389</v>
      </c>
      <c r="B147" s="34" t="s">
        <v>100</v>
      </c>
      <c r="C147" s="279">
        <v>0</v>
      </c>
      <c r="D147" s="336">
        <v>0</v>
      </c>
      <c r="E147" s="336">
        <v>0</v>
      </c>
      <c r="F147" s="336">
        <v>0</v>
      </c>
      <c r="G147" s="336">
        <v>0</v>
      </c>
      <c r="H147" s="336">
        <f t="shared" si="8"/>
        <v>0</v>
      </c>
      <c r="I147" s="450" t="str">
        <f t="shared" si="9"/>
        <v>-</v>
      </c>
      <c r="J147" s="566"/>
      <c r="K147" s="336">
        <f t="shared" si="10"/>
        <v>0</v>
      </c>
      <c r="L147" s="450" t="str">
        <f t="shared" si="11"/>
        <v>-</v>
      </c>
      <c r="M147" s="566"/>
    </row>
    <row r="148" spans="1:13" x14ac:dyDescent="0.2">
      <c r="A148" s="23">
        <v>2390</v>
      </c>
      <c r="B148" s="36" t="s">
        <v>101</v>
      </c>
      <c r="C148" s="135">
        <v>7035</v>
      </c>
      <c r="D148" s="16">
        <v>6000</v>
      </c>
      <c r="E148" s="16">
        <v>4060</v>
      </c>
      <c r="F148" s="16">
        <v>4440</v>
      </c>
      <c r="G148" s="16">
        <v>658</v>
      </c>
      <c r="H148" s="16">
        <f t="shared" si="8"/>
        <v>-3782</v>
      </c>
      <c r="I148" s="451">
        <f t="shared" si="9"/>
        <v>-0.85180180180180176</v>
      </c>
      <c r="J148" s="573" t="s">
        <v>985</v>
      </c>
      <c r="K148" s="16">
        <f t="shared" si="10"/>
        <v>-3402</v>
      </c>
      <c r="L148" s="451">
        <f t="shared" si="11"/>
        <v>-0.83793103448275863</v>
      </c>
      <c r="M148" s="573" t="s">
        <v>986</v>
      </c>
    </row>
    <row r="149" spans="1:13" s="2" customFormat="1" x14ac:dyDescent="0.2">
      <c r="A149" s="38">
        <v>2400</v>
      </c>
      <c r="B149" s="39" t="s">
        <v>102</v>
      </c>
      <c r="C149" s="221">
        <v>0</v>
      </c>
      <c r="D149" s="16">
        <v>0</v>
      </c>
      <c r="E149" s="16">
        <v>0</v>
      </c>
      <c r="F149" s="16">
        <v>0</v>
      </c>
      <c r="G149" s="16">
        <v>0</v>
      </c>
      <c r="H149" s="16">
        <f t="shared" si="8"/>
        <v>0</v>
      </c>
      <c r="I149" s="451" t="str">
        <f t="shared" si="9"/>
        <v>-</v>
      </c>
      <c r="J149" s="572"/>
      <c r="K149" s="16">
        <f t="shared" si="10"/>
        <v>0</v>
      </c>
      <c r="L149" s="451" t="str">
        <f t="shared" si="11"/>
        <v>-</v>
      </c>
      <c r="M149" s="572"/>
    </row>
    <row r="150" spans="1:13" x14ac:dyDescent="0.2">
      <c r="A150" s="23">
        <v>2500</v>
      </c>
      <c r="B150" s="36" t="s">
        <v>199</v>
      </c>
      <c r="C150" s="135">
        <f>SUM(C151+C159)</f>
        <v>5838</v>
      </c>
      <c r="D150" s="135">
        <f>SUM(D151+D159)</f>
        <v>5817</v>
      </c>
      <c r="E150" s="135">
        <f>SUM(E151+E159)</f>
        <v>2907</v>
      </c>
      <c r="F150" s="135">
        <f>SUM(F151+F159)</f>
        <v>2892</v>
      </c>
      <c r="G150" s="135">
        <f>SUM(G151+G159)</f>
        <v>2066</v>
      </c>
      <c r="H150" s="135">
        <f t="shared" si="8"/>
        <v>-826</v>
      </c>
      <c r="I150" s="449">
        <f t="shared" si="9"/>
        <v>-0.28561549100968187</v>
      </c>
      <c r="J150" s="448"/>
      <c r="K150" s="135">
        <f t="shared" si="10"/>
        <v>-841</v>
      </c>
      <c r="L150" s="449">
        <f t="shared" si="11"/>
        <v>-0.28930168558651531</v>
      </c>
      <c r="M150" s="448"/>
    </row>
    <row r="151" spans="1:13" x14ac:dyDescent="0.2">
      <c r="A151" s="23">
        <v>2510</v>
      </c>
      <c r="B151" s="36" t="s">
        <v>103</v>
      </c>
      <c r="C151" s="135">
        <f>SUM(C152:C158)</f>
        <v>5838</v>
      </c>
      <c r="D151" s="135">
        <f>SUM(D152:D158)</f>
        <v>5817</v>
      </c>
      <c r="E151" s="135">
        <f>SUM(E152:E158)</f>
        <v>2907</v>
      </c>
      <c r="F151" s="135">
        <f>SUM(F152:F158)</f>
        <v>2892</v>
      </c>
      <c r="G151" s="135">
        <f>SUM(G152:G158)</f>
        <v>2066</v>
      </c>
      <c r="H151" s="135">
        <f t="shared" si="8"/>
        <v>-826</v>
      </c>
      <c r="I151" s="449">
        <f t="shared" si="9"/>
        <v>-0.28561549100968187</v>
      </c>
      <c r="J151" s="448"/>
      <c r="K151" s="135">
        <f t="shared" si="10"/>
        <v>-841</v>
      </c>
      <c r="L151" s="449">
        <f t="shared" si="11"/>
        <v>-0.28930168558651531</v>
      </c>
      <c r="M151" s="448"/>
    </row>
    <row r="152" spans="1:13" x14ac:dyDescent="0.2">
      <c r="A152" s="25">
        <v>2512</v>
      </c>
      <c r="B152" s="28" t="s">
        <v>104</v>
      </c>
      <c r="C152" s="291">
        <v>0</v>
      </c>
      <c r="D152" s="336">
        <v>0</v>
      </c>
      <c r="E152" s="336">
        <v>0</v>
      </c>
      <c r="F152" s="336">
        <v>0</v>
      </c>
      <c r="G152" s="336">
        <v>0</v>
      </c>
      <c r="H152" s="336">
        <f t="shared" si="8"/>
        <v>0</v>
      </c>
      <c r="I152" s="450" t="str">
        <f t="shared" si="9"/>
        <v>-</v>
      </c>
      <c r="J152" s="566"/>
      <c r="K152" s="336">
        <f t="shared" si="10"/>
        <v>0</v>
      </c>
      <c r="L152" s="450" t="str">
        <f t="shared" si="11"/>
        <v>-</v>
      </c>
      <c r="M152" s="566"/>
    </row>
    <row r="153" spans="1:13" ht="22.5" x14ac:dyDescent="0.2">
      <c r="A153" s="25">
        <v>2513</v>
      </c>
      <c r="B153" s="28" t="s">
        <v>105</v>
      </c>
      <c r="C153" s="291">
        <v>3367</v>
      </c>
      <c r="D153" s="336">
        <v>3233</v>
      </c>
      <c r="E153" s="336">
        <v>1686</v>
      </c>
      <c r="F153" s="336">
        <v>1617</v>
      </c>
      <c r="G153" s="336">
        <v>1617</v>
      </c>
      <c r="H153" s="336">
        <f t="shared" si="8"/>
        <v>0</v>
      </c>
      <c r="I153" s="450">
        <f t="shared" si="9"/>
        <v>0</v>
      </c>
      <c r="J153" s="566"/>
      <c r="K153" s="336">
        <f t="shared" si="10"/>
        <v>-69</v>
      </c>
      <c r="L153" s="450">
        <f t="shared" si="11"/>
        <v>-4.0925266903914591E-2</v>
      </c>
      <c r="M153" s="566"/>
    </row>
    <row r="154" spans="1:13" s="3" customFormat="1" ht="22.5" x14ac:dyDescent="0.2">
      <c r="A154" s="25">
        <v>2514</v>
      </c>
      <c r="B154" s="28" t="s">
        <v>106</v>
      </c>
      <c r="C154" s="291">
        <v>0</v>
      </c>
      <c r="D154" s="336">
        <v>0</v>
      </c>
      <c r="E154" s="336">
        <v>0</v>
      </c>
      <c r="F154" s="336">
        <v>0</v>
      </c>
      <c r="G154" s="336">
        <v>0</v>
      </c>
      <c r="H154" s="336">
        <f t="shared" si="8"/>
        <v>0</v>
      </c>
      <c r="I154" s="450" t="str">
        <f t="shared" si="9"/>
        <v>-</v>
      </c>
      <c r="J154" s="566"/>
      <c r="K154" s="336">
        <f t="shared" si="10"/>
        <v>0</v>
      </c>
      <c r="L154" s="450" t="str">
        <f t="shared" si="11"/>
        <v>-</v>
      </c>
      <c r="M154" s="566"/>
    </row>
    <row r="155" spans="1:13" x14ac:dyDescent="0.2">
      <c r="A155" s="25">
        <v>2515</v>
      </c>
      <c r="B155" s="28" t="s">
        <v>107</v>
      </c>
      <c r="C155" s="291">
        <v>0</v>
      </c>
      <c r="D155" s="336">
        <v>0</v>
      </c>
      <c r="E155" s="336">
        <v>0</v>
      </c>
      <c r="F155" s="336">
        <v>0</v>
      </c>
      <c r="G155" s="336">
        <v>0</v>
      </c>
      <c r="H155" s="336">
        <f t="shared" si="8"/>
        <v>0</v>
      </c>
      <c r="I155" s="450" t="str">
        <f t="shared" si="9"/>
        <v>-</v>
      </c>
      <c r="J155" s="566"/>
      <c r="K155" s="336">
        <f t="shared" si="10"/>
        <v>0</v>
      </c>
      <c r="L155" s="450" t="str">
        <f t="shared" si="11"/>
        <v>-</v>
      </c>
      <c r="M155" s="566"/>
    </row>
    <row r="156" spans="1:13" ht="22.5" x14ac:dyDescent="0.2">
      <c r="A156" s="25">
        <v>2516</v>
      </c>
      <c r="B156" s="28" t="s">
        <v>200</v>
      </c>
      <c r="C156" s="291">
        <v>0</v>
      </c>
      <c r="D156" s="336">
        <v>0</v>
      </c>
      <c r="E156" s="336">
        <v>0</v>
      </c>
      <c r="F156" s="336">
        <v>0</v>
      </c>
      <c r="G156" s="336">
        <v>0</v>
      </c>
      <c r="H156" s="336">
        <f t="shared" si="8"/>
        <v>0</v>
      </c>
      <c r="I156" s="450" t="str">
        <f t="shared" si="9"/>
        <v>-</v>
      </c>
      <c r="J156" s="566"/>
      <c r="K156" s="336">
        <f t="shared" si="10"/>
        <v>0</v>
      </c>
      <c r="L156" s="450" t="str">
        <f t="shared" si="11"/>
        <v>-</v>
      </c>
      <c r="M156" s="566"/>
    </row>
    <row r="157" spans="1:13" x14ac:dyDescent="0.2">
      <c r="A157" s="9">
        <v>2518</v>
      </c>
      <c r="B157" s="37" t="s">
        <v>108</v>
      </c>
      <c r="C157" s="292">
        <v>921</v>
      </c>
      <c r="D157" s="336">
        <v>924</v>
      </c>
      <c r="E157" s="336">
        <v>460</v>
      </c>
      <c r="F157" s="336">
        <v>462</v>
      </c>
      <c r="G157" s="336">
        <v>449</v>
      </c>
      <c r="H157" s="336">
        <f t="shared" si="8"/>
        <v>-13</v>
      </c>
      <c r="I157" s="450">
        <f t="shared" si="9"/>
        <v>-2.813852813852814E-2</v>
      </c>
      <c r="J157" s="566"/>
      <c r="K157" s="336">
        <f t="shared" si="10"/>
        <v>-11</v>
      </c>
      <c r="L157" s="450">
        <f t="shared" si="11"/>
        <v>-2.391304347826087E-2</v>
      </c>
      <c r="M157" s="566"/>
    </row>
    <row r="158" spans="1:13" s="2" customFormat="1" x14ac:dyDescent="0.2">
      <c r="A158" s="25">
        <v>2519</v>
      </c>
      <c r="B158" s="28" t="s">
        <v>109</v>
      </c>
      <c r="C158" s="291">
        <v>1550</v>
      </c>
      <c r="D158" s="336">
        <v>1660</v>
      </c>
      <c r="E158" s="336">
        <v>761</v>
      </c>
      <c r="F158" s="336">
        <v>813</v>
      </c>
      <c r="G158" s="336">
        <v>0</v>
      </c>
      <c r="H158" s="336">
        <f t="shared" si="8"/>
        <v>-813</v>
      </c>
      <c r="I158" s="450">
        <f t="shared" si="9"/>
        <v>-1</v>
      </c>
      <c r="J158" s="441" t="s">
        <v>1075</v>
      </c>
      <c r="K158" s="336">
        <f t="shared" si="10"/>
        <v>-761</v>
      </c>
      <c r="L158" s="450">
        <f t="shared" si="11"/>
        <v>-1</v>
      </c>
      <c r="M158" s="441" t="s">
        <v>1075</v>
      </c>
    </row>
    <row r="159" spans="1:13" x14ac:dyDescent="0.2">
      <c r="A159" s="29">
        <v>2520</v>
      </c>
      <c r="B159" s="30" t="s">
        <v>201</v>
      </c>
      <c r="C159" s="277">
        <v>0</v>
      </c>
      <c r="D159" s="278">
        <v>0</v>
      </c>
      <c r="E159" s="278">
        <v>0</v>
      </c>
      <c r="F159" s="278">
        <v>0</v>
      </c>
      <c r="G159" s="278">
        <v>0</v>
      </c>
      <c r="H159" s="278">
        <f t="shared" si="8"/>
        <v>0</v>
      </c>
      <c r="I159" s="452" t="str">
        <f t="shared" si="9"/>
        <v>-</v>
      </c>
      <c r="J159" s="570"/>
      <c r="K159" s="278">
        <f t="shared" si="10"/>
        <v>0</v>
      </c>
      <c r="L159" s="452" t="str">
        <f t="shared" si="11"/>
        <v>-</v>
      </c>
      <c r="M159" s="570"/>
    </row>
    <row r="160" spans="1:13" ht="22.5" x14ac:dyDescent="0.2">
      <c r="A160" s="29">
        <v>2800</v>
      </c>
      <c r="B160" s="40" t="s">
        <v>110</v>
      </c>
      <c r="C160" s="78">
        <v>0</v>
      </c>
      <c r="D160" s="278">
        <v>0</v>
      </c>
      <c r="E160" s="278">
        <v>0</v>
      </c>
      <c r="F160" s="278">
        <v>0</v>
      </c>
      <c r="G160" s="278">
        <v>0</v>
      </c>
      <c r="H160" s="278">
        <f t="shared" si="8"/>
        <v>0</v>
      </c>
      <c r="I160" s="452" t="str">
        <f t="shared" si="9"/>
        <v>-</v>
      </c>
      <c r="J160" s="570"/>
      <c r="K160" s="278">
        <f t="shared" si="10"/>
        <v>0</v>
      </c>
      <c r="L160" s="452" t="str">
        <f t="shared" si="11"/>
        <v>-</v>
      </c>
      <c r="M160" s="570"/>
    </row>
    <row r="161" spans="1:13" x14ac:dyDescent="0.2">
      <c r="A161" s="23">
        <v>4000</v>
      </c>
      <c r="B161" s="13" t="s">
        <v>111</v>
      </c>
      <c r="C161" s="73">
        <f>C162+C165+C169</f>
        <v>294</v>
      </c>
      <c r="D161" s="135">
        <f>D162+D165+D169</f>
        <v>660</v>
      </c>
      <c r="E161" s="135">
        <f>E162+E165+E169</f>
        <v>0</v>
      </c>
      <c r="F161" s="135">
        <f>F162+F165+F169</f>
        <v>330</v>
      </c>
      <c r="G161" s="135">
        <f>G162+G165+G169</f>
        <v>302</v>
      </c>
      <c r="H161" s="135">
        <f t="shared" si="8"/>
        <v>-28</v>
      </c>
      <c r="I161" s="449">
        <f t="shared" si="9"/>
        <v>-8.4848484848484854E-2</v>
      </c>
      <c r="J161" s="448"/>
      <c r="K161" s="135">
        <f t="shared" si="10"/>
        <v>302</v>
      </c>
      <c r="L161" s="449" t="str">
        <f t="shared" si="11"/>
        <v>-</v>
      </c>
      <c r="M161" s="448"/>
    </row>
    <row r="162" spans="1:13" ht="22.5" x14ac:dyDescent="0.2">
      <c r="A162" s="41">
        <v>4100</v>
      </c>
      <c r="B162" s="27" t="s">
        <v>112</v>
      </c>
      <c r="C162" s="73">
        <f>SUM(C163:C164)</f>
        <v>0</v>
      </c>
      <c r="D162" s="135">
        <f>SUM(D163:D164)</f>
        <v>0</v>
      </c>
      <c r="E162" s="135">
        <f>SUM(E163:E164)</f>
        <v>0</v>
      </c>
      <c r="F162" s="135">
        <f>SUM(F163:F164)</f>
        <v>0</v>
      </c>
      <c r="G162" s="135">
        <f>SUM(G163:G164)</f>
        <v>0</v>
      </c>
      <c r="H162" s="135">
        <f t="shared" si="8"/>
        <v>0</v>
      </c>
      <c r="I162" s="449" t="str">
        <f t="shared" si="9"/>
        <v>-</v>
      </c>
      <c r="J162" s="448"/>
      <c r="K162" s="135">
        <f t="shared" si="10"/>
        <v>0</v>
      </c>
      <c r="L162" s="449" t="str">
        <f t="shared" si="11"/>
        <v>-</v>
      </c>
      <c r="M162" s="448"/>
    </row>
    <row r="163" spans="1:13" ht="22.5" x14ac:dyDescent="0.2">
      <c r="A163" s="42">
        <v>4110</v>
      </c>
      <c r="B163" s="28" t="s">
        <v>511</v>
      </c>
      <c r="C163" s="291">
        <v>0</v>
      </c>
      <c r="D163" s="336">
        <v>0</v>
      </c>
      <c r="E163" s="336">
        <v>0</v>
      </c>
      <c r="F163" s="336">
        <v>0</v>
      </c>
      <c r="G163" s="336">
        <v>0</v>
      </c>
      <c r="H163" s="336">
        <f t="shared" si="8"/>
        <v>0</v>
      </c>
      <c r="I163" s="450" t="str">
        <f t="shared" si="9"/>
        <v>-</v>
      </c>
      <c r="J163" s="566"/>
      <c r="K163" s="336">
        <f t="shared" si="10"/>
        <v>0</v>
      </c>
      <c r="L163" s="450" t="str">
        <f t="shared" si="11"/>
        <v>-</v>
      </c>
      <c r="M163" s="566"/>
    </row>
    <row r="164" spans="1:13" ht="22.5" x14ac:dyDescent="0.2">
      <c r="A164" s="42">
        <v>4130</v>
      </c>
      <c r="B164" s="28" t="s">
        <v>113</v>
      </c>
      <c r="C164" s="291">
        <v>0</v>
      </c>
      <c r="D164" s="336">
        <v>0</v>
      </c>
      <c r="E164" s="336">
        <v>0</v>
      </c>
      <c r="F164" s="336">
        <v>0</v>
      </c>
      <c r="G164" s="336">
        <v>0</v>
      </c>
      <c r="H164" s="336">
        <f t="shared" si="8"/>
        <v>0</v>
      </c>
      <c r="I164" s="450" t="str">
        <f t="shared" si="9"/>
        <v>-</v>
      </c>
      <c r="J164" s="566"/>
      <c r="K164" s="336">
        <f t="shared" si="10"/>
        <v>0</v>
      </c>
      <c r="L164" s="450" t="str">
        <f t="shared" si="11"/>
        <v>-</v>
      </c>
      <c r="M164" s="566"/>
    </row>
    <row r="165" spans="1:13" x14ac:dyDescent="0.2">
      <c r="A165" s="41">
        <v>4200</v>
      </c>
      <c r="B165" s="36" t="s">
        <v>114</v>
      </c>
      <c r="C165" s="135">
        <f>SUM(C166:C168)</f>
        <v>294</v>
      </c>
      <c r="D165" s="135">
        <f>SUM(D166:D168)</f>
        <v>660</v>
      </c>
      <c r="E165" s="135">
        <f>SUM(E166:E168)</f>
        <v>0</v>
      </c>
      <c r="F165" s="135">
        <f>SUM(F166:F168)</f>
        <v>330</v>
      </c>
      <c r="G165" s="135">
        <f>SUM(G166:G168)</f>
        <v>302</v>
      </c>
      <c r="H165" s="135">
        <f t="shared" si="8"/>
        <v>-28</v>
      </c>
      <c r="I165" s="449">
        <f t="shared" si="9"/>
        <v>-8.4848484848484854E-2</v>
      </c>
      <c r="J165" s="448"/>
      <c r="K165" s="135">
        <f t="shared" si="10"/>
        <v>302</v>
      </c>
      <c r="L165" s="449" t="str">
        <f t="shared" si="11"/>
        <v>-</v>
      </c>
      <c r="M165" s="448"/>
    </row>
    <row r="166" spans="1:13" s="44" customFormat="1" ht="22.5" x14ac:dyDescent="0.2">
      <c r="A166" s="42">
        <v>4230</v>
      </c>
      <c r="B166" s="28" t="s">
        <v>115</v>
      </c>
      <c r="C166" s="291">
        <v>0</v>
      </c>
      <c r="D166" s="336">
        <v>0</v>
      </c>
      <c r="E166" s="336">
        <v>0</v>
      </c>
      <c r="F166" s="336">
        <v>0</v>
      </c>
      <c r="G166" s="336">
        <v>0</v>
      </c>
      <c r="H166" s="336">
        <f t="shared" si="8"/>
        <v>0</v>
      </c>
      <c r="I166" s="450" t="str">
        <f t="shared" si="9"/>
        <v>-</v>
      </c>
      <c r="J166" s="566"/>
      <c r="K166" s="336">
        <f t="shared" si="10"/>
        <v>0</v>
      </c>
      <c r="L166" s="450" t="str">
        <f t="shared" si="11"/>
        <v>-</v>
      </c>
      <c r="M166" s="566"/>
    </row>
    <row r="167" spans="1:13" s="3" customFormat="1" ht="22.5" x14ac:dyDescent="0.2">
      <c r="A167" s="42">
        <v>4240</v>
      </c>
      <c r="B167" s="26" t="s">
        <v>202</v>
      </c>
      <c r="C167" s="291">
        <v>0</v>
      </c>
      <c r="D167" s="336">
        <v>0</v>
      </c>
      <c r="E167" s="336">
        <v>0</v>
      </c>
      <c r="F167" s="336">
        <v>0</v>
      </c>
      <c r="G167" s="336">
        <v>0</v>
      </c>
      <c r="H167" s="336">
        <f t="shared" si="8"/>
        <v>0</v>
      </c>
      <c r="I167" s="450" t="str">
        <f t="shared" si="9"/>
        <v>-</v>
      </c>
      <c r="J167" s="566"/>
      <c r="K167" s="336">
        <f t="shared" si="10"/>
        <v>0</v>
      </c>
      <c r="L167" s="450" t="str">
        <f t="shared" si="11"/>
        <v>-</v>
      </c>
      <c r="M167" s="566"/>
    </row>
    <row r="168" spans="1:13" s="3" customFormat="1" x14ac:dyDescent="0.2">
      <c r="A168" s="42">
        <v>4250</v>
      </c>
      <c r="B168" s="43" t="s">
        <v>203</v>
      </c>
      <c r="C168" s="279">
        <v>294</v>
      </c>
      <c r="D168" s="336">
        <v>660</v>
      </c>
      <c r="E168" s="336">
        <v>0</v>
      </c>
      <c r="F168" s="336">
        <v>330</v>
      </c>
      <c r="G168" s="336">
        <v>302</v>
      </c>
      <c r="H168" s="336">
        <f t="shared" si="8"/>
        <v>-28</v>
      </c>
      <c r="I168" s="450">
        <f t="shared" si="9"/>
        <v>-8.4848484848484854E-2</v>
      </c>
      <c r="J168" s="566" t="s">
        <v>1001</v>
      </c>
      <c r="K168" s="336">
        <f t="shared" si="10"/>
        <v>302</v>
      </c>
      <c r="L168" s="450" t="str">
        <f t="shared" si="11"/>
        <v>-</v>
      </c>
      <c r="M168" s="566"/>
    </row>
    <row r="169" spans="1:13" x14ac:dyDescent="0.2">
      <c r="A169" s="23">
        <v>4300</v>
      </c>
      <c r="B169" s="27" t="s">
        <v>116</v>
      </c>
      <c r="C169" s="73">
        <f>SUM(C170:C171)</f>
        <v>0</v>
      </c>
      <c r="D169" s="135">
        <f>SUM(D170:D171)</f>
        <v>0</v>
      </c>
      <c r="E169" s="135">
        <f>SUM(E170:E171)</f>
        <v>0</v>
      </c>
      <c r="F169" s="135">
        <f>SUM(F170:F171)</f>
        <v>0</v>
      </c>
      <c r="G169" s="135">
        <f>SUM(G170:G171)</f>
        <v>0</v>
      </c>
      <c r="H169" s="135">
        <f t="shared" si="8"/>
        <v>0</v>
      </c>
      <c r="I169" s="449" t="str">
        <f t="shared" si="9"/>
        <v>-</v>
      </c>
      <c r="J169" s="448"/>
      <c r="K169" s="135">
        <f t="shared" si="10"/>
        <v>0</v>
      </c>
      <c r="L169" s="449" t="str">
        <f t="shared" si="11"/>
        <v>-</v>
      </c>
      <c r="M169" s="448"/>
    </row>
    <row r="170" spans="1:13" x14ac:dyDescent="0.2">
      <c r="A170" s="25">
        <v>4310</v>
      </c>
      <c r="B170" s="28" t="s">
        <v>117</v>
      </c>
      <c r="C170" s="291">
        <v>0</v>
      </c>
      <c r="D170" s="336">
        <v>0</v>
      </c>
      <c r="E170" s="336">
        <v>0</v>
      </c>
      <c r="F170" s="336">
        <v>0</v>
      </c>
      <c r="G170" s="336">
        <v>0</v>
      </c>
      <c r="H170" s="336">
        <f t="shared" si="8"/>
        <v>0</v>
      </c>
      <c r="I170" s="450" t="str">
        <f t="shared" si="9"/>
        <v>-</v>
      </c>
      <c r="J170" s="566"/>
      <c r="K170" s="336">
        <f t="shared" si="10"/>
        <v>0</v>
      </c>
      <c r="L170" s="450" t="str">
        <f t="shared" si="11"/>
        <v>-</v>
      </c>
      <c r="M170" s="566"/>
    </row>
    <row r="171" spans="1:13" s="3" customFormat="1" x14ac:dyDescent="0.2">
      <c r="A171" s="9">
        <v>4340</v>
      </c>
      <c r="B171" s="37" t="s">
        <v>204</v>
      </c>
      <c r="C171" s="292">
        <v>0</v>
      </c>
      <c r="D171" s="336">
        <v>0</v>
      </c>
      <c r="E171" s="336">
        <v>0</v>
      </c>
      <c r="F171" s="336">
        <v>0</v>
      </c>
      <c r="G171" s="336">
        <v>0</v>
      </c>
      <c r="H171" s="336">
        <f t="shared" si="8"/>
        <v>0</v>
      </c>
      <c r="I171" s="450" t="str">
        <f t="shared" si="9"/>
        <v>-</v>
      </c>
      <c r="J171" s="566"/>
      <c r="K171" s="336">
        <f t="shared" si="10"/>
        <v>0</v>
      </c>
      <c r="L171" s="450" t="str">
        <f t="shared" si="11"/>
        <v>-</v>
      </c>
      <c r="M171" s="566"/>
    </row>
    <row r="172" spans="1:13" s="3" customFormat="1" x14ac:dyDescent="0.2">
      <c r="A172" s="23" t="s">
        <v>118</v>
      </c>
      <c r="B172" s="11" t="s">
        <v>119</v>
      </c>
      <c r="C172" s="73">
        <f>C34</f>
        <v>3152701</v>
      </c>
      <c r="D172" s="135">
        <f>D34</f>
        <v>3237343</v>
      </c>
      <c r="E172" s="135">
        <f>E34</f>
        <v>1537054</v>
      </c>
      <c r="F172" s="135">
        <f>F34</f>
        <v>1627914</v>
      </c>
      <c r="G172" s="135">
        <f>G34</f>
        <v>1675296</v>
      </c>
      <c r="H172" s="135">
        <f t="shared" si="8"/>
        <v>47382</v>
      </c>
      <c r="I172" s="449">
        <f t="shared" si="9"/>
        <v>2.910596014285767E-2</v>
      </c>
      <c r="J172" s="448"/>
      <c r="K172" s="135">
        <f t="shared" si="10"/>
        <v>138242</v>
      </c>
      <c r="L172" s="449">
        <f t="shared" si="11"/>
        <v>8.9939585726981616E-2</v>
      </c>
      <c r="M172" s="448"/>
    </row>
    <row r="173" spans="1:13" s="3" customFormat="1" x14ac:dyDescent="0.2">
      <c r="A173" s="23" t="s">
        <v>120</v>
      </c>
      <c r="B173" s="11" t="s">
        <v>508</v>
      </c>
      <c r="C173" s="73">
        <f>C3-C172</f>
        <v>152610</v>
      </c>
      <c r="D173" s="135">
        <f>D3-D172</f>
        <v>164420</v>
      </c>
      <c r="E173" s="135">
        <f>E3-E172</f>
        <v>102442</v>
      </c>
      <c r="F173" s="135">
        <f>F3-F172</f>
        <v>74197</v>
      </c>
      <c r="G173" s="135">
        <f>G3-G172</f>
        <v>52987.300000000047</v>
      </c>
      <c r="H173" s="135">
        <f t="shared" si="8"/>
        <v>-21209.699999999953</v>
      </c>
      <c r="I173" s="449">
        <f t="shared" si="9"/>
        <v>-0.28585657102039103</v>
      </c>
      <c r="J173" s="448"/>
      <c r="K173" s="135">
        <f t="shared" si="10"/>
        <v>-49454.699999999953</v>
      </c>
      <c r="L173" s="449">
        <f t="shared" si="11"/>
        <v>-0.48275804845668724</v>
      </c>
      <c r="M173" s="448"/>
    </row>
    <row r="174" spans="1:13" s="3" customFormat="1" x14ac:dyDescent="0.2">
      <c r="A174" s="45">
        <v>5000</v>
      </c>
      <c r="B174" s="46" t="s">
        <v>121</v>
      </c>
      <c r="C174" s="76">
        <f>C175+C176</f>
        <v>300008</v>
      </c>
      <c r="D174" s="135">
        <f>D175+D176</f>
        <v>301050</v>
      </c>
      <c r="E174" s="135">
        <f>E175+E176</f>
        <v>150804</v>
      </c>
      <c r="F174" s="135">
        <f>F175+F176</f>
        <v>150525</v>
      </c>
      <c r="G174" s="135">
        <f>G175+G176</f>
        <v>146724</v>
      </c>
      <c r="H174" s="135">
        <f t="shared" si="8"/>
        <v>-3801</v>
      </c>
      <c r="I174" s="449">
        <f t="shared" si="9"/>
        <v>-2.5251619332336821E-2</v>
      </c>
      <c r="J174" s="448"/>
      <c r="K174" s="135">
        <f t="shared" si="10"/>
        <v>-4080</v>
      </c>
      <c r="L174" s="449">
        <f t="shared" si="11"/>
        <v>-2.7054985278905069E-2</v>
      </c>
      <c r="M174" s="448"/>
    </row>
    <row r="175" spans="1:13" s="3" customFormat="1" x14ac:dyDescent="0.2">
      <c r="A175" s="140">
        <v>5010</v>
      </c>
      <c r="B175" s="19" t="s">
        <v>122</v>
      </c>
      <c r="C175" s="291">
        <v>5237</v>
      </c>
      <c r="D175" s="336">
        <v>5250</v>
      </c>
      <c r="E175" s="336">
        <v>2738</v>
      </c>
      <c r="F175" s="336">
        <v>2625</v>
      </c>
      <c r="G175" s="336">
        <v>2574</v>
      </c>
      <c r="H175" s="336">
        <f t="shared" si="8"/>
        <v>-51</v>
      </c>
      <c r="I175" s="450">
        <f t="shared" si="9"/>
        <v>-1.9428571428571427E-2</v>
      </c>
      <c r="J175" s="566"/>
      <c r="K175" s="336">
        <f t="shared" si="10"/>
        <v>-164</v>
      </c>
      <c r="L175" s="450">
        <f t="shared" si="11"/>
        <v>-5.989773557341125E-2</v>
      </c>
      <c r="M175" s="566"/>
    </row>
    <row r="176" spans="1:13" s="3" customFormat="1" x14ac:dyDescent="0.2">
      <c r="A176" s="132">
        <v>5020</v>
      </c>
      <c r="B176" s="13" t="s">
        <v>123</v>
      </c>
      <c r="C176" s="73">
        <f>SUM(C177:C180)</f>
        <v>294771</v>
      </c>
      <c r="D176" s="135">
        <f>SUM(D177:D180)</f>
        <v>295800</v>
      </c>
      <c r="E176" s="135">
        <f>SUM(E177:E180)</f>
        <v>148066</v>
      </c>
      <c r="F176" s="135">
        <f>SUM(F177:F180)</f>
        <v>147900</v>
      </c>
      <c r="G176" s="135">
        <f>SUM(G177:G180)</f>
        <v>144150</v>
      </c>
      <c r="H176" s="135">
        <f t="shared" si="8"/>
        <v>-3750</v>
      </c>
      <c r="I176" s="449">
        <f t="shared" si="9"/>
        <v>-2.5354969574036511E-2</v>
      </c>
      <c r="J176" s="448"/>
      <c r="K176" s="135">
        <f t="shared" si="10"/>
        <v>-3916</v>
      </c>
      <c r="L176" s="449">
        <f t="shared" si="11"/>
        <v>-2.6447665230370239E-2</v>
      </c>
      <c r="M176" s="448"/>
    </row>
    <row r="177" spans="1:13" ht="22.5" x14ac:dyDescent="0.2">
      <c r="A177" s="47">
        <v>5021</v>
      </c>
      <c r="B177" s="15" t="s">
        <v>124</v>
      </c>
      <c r="C177" s="291">
        <v>294771</v>
      </c>
      <c r="D177" s="336">
        <v>295800</v>
      </c>
      <c r="E177" s="336">
        <v>148066</v>
      </c>
      <c r="F177" s="336">
        <v>147900</v>
      </c>
      <c r="G177" s="336">
        <v>144150</v>
      </c>
      <c r="H177" s="336">
        <f t="shared" si="8"/>
        <v>-3750</v>
      </c>
      <c r="I177" s="450">
        <f t="shared" si="9"/>
        <v>-2.5354969574036511E-2</v>
      </c>
      <c r="J177" s="574" t="s">
        <v>954</v>
      </c>
      <c r="K177" s="336">
        <f t="shared" si="10"/>
        <v>-3916</v>
      </c>
      <c r="L177" s="450">
        <f t="shared" si="11"/>
        <v>-2.6447665230370239E-2</v>
      </c>
      <c r="M177" s="574" t="s">
        <v>954</v>
      </c>
    </row>
    <row r="178" spans="1:13" s="3" customFormat="1" x14ac:dyDescent="0.2">
      <c r="A178" s="47">
        <v>5022</v>
      </c>
      <c r="B178" s="15" t="s">
        <v>125</v>
      </c>
      <c r="C178" s="291">
        <v>0</v>
      </c>
      <c r="D178" s="336">
        <v>0</v>
      </c>
      <c r="E178" s="336">
        <v>0</v>
      </c>
      <c r="F178" s="336">
        <v>0</v>
      </c>
      <c r="G178" s="336">
        <v>0</v>
      </c>
      <c r="H178" s="336">
        <f t="shared" si="8"/>
        <v>0</v>
      </c>
      <c r="I178" s="450" t="str">
        <f t="shared" si="9"/>
        <v>-</v>
      </c>
      <c r="J178" s="566"/>
      <c r="K178" s="336">
        <f t="shared" si="10"/>
        <v>0</v>
      </c>
      <c r="L178" s="450" t="str">
        <f t="shared" si="11"/>
        <v>-</v>
      </c>
      <c r="M178" s="566"/>
    </row>
    <row r="179" spans="1:13" s="3" customFormat="1" ht="22.5" x14ac:dyDescent="0.2">
      <c r="A179" s="47">
        <v>5023</v>
      </c>
      <c r="B179" s="15" t="s">
        <v>126</v>
      </c>
      <c r="C179" s="291">
        <v>0</v>
      </c>
      <c r="D179" s="336">
        <v>0</v>
      </c>
      <c r="E179" s="336">
        <v>0</v>
      </c>
      <c r="F179" s="336">
        <v>0</v>
      </c>
      <c r="G179" s="336">
        <v>0</v>
      </c>
      <c r="H179" s="336">
        <f t="shared" si="8"/>
        <v>0</v>
      </c>
      <c r="I179" s="450" t="str">
        <f t="shared" si="9"/>
        <v>-</v>
      </c>
      <c r="J179" s="566"/>
      <c r="K179" s="336">
        <f t="shared" si="10"/>
        <v>0</v>
      </c>
      <c r="L179" s="450" t="str">
        <f t="shared" si="11"/>
        <v>-</v>
      </c>
      <c r="M179" s="566"/>
    </row>
    <row r="180" spans="1:13" s="3" customFormat="1" ht="22.5" x14ac:dyDescent="0.2">
      <c r="A180" s="47">
        <v>5024</v>
      </c>
      <c r="B180" s="15" t="s">
        <v>513</v>
      </c>
      <c r="C180" s="291">
        <v>0</v>
      </c>
      <c r="D180" s="336">
        <v>0</v>
      </c>
      <c r="E180" s="336">
        <v>0</v>
      </c>
      <c r="F180" s="336">
        <v>0</v>
      </c>
      <c r="G180" s="336">
        <v>0</v>
      </c>
      <c r="H180" s="336">
        <f t="shared" si="8"/>
        <v>0</v>
      </c>
      <c r="I180" s="450" t="str">
        <f t="shared" si="9"/>
        <v>-</v>
      </c>
      <c r="J180" s="566"/>
      <c r="K180" s="336">
        <f t="shared" si="10"/>
        <v>0</v>
      </c>
      <c r="L180" s="450" t="str">
        <f t="shared" si="11"/>
        <v>-</v>
      </c>
      <c r="M180" s="566"/>
    </row>
    <row r="181" spans="1:13" s="3" customFormat="1" ht="22.5" x14ac:dyDescent="0.2">
      <c r="A181" s="23" t="s">
        <v>127</v>
      </c>
      <c r="B181" s="11" t="s">
        <v>509</v>
      </c>
      <c r="C181" s="73">
        <f>C173-C174</f>
        <v>-147398</v>
      </c>
      <c r="D181" s="135">
        <f>D173-D174</f>
        <v>-136630</v>
      </c>
      <c r="E181" s="135">
        <f>E173-E174</f>
        <v>-48362</v>
      </c>
      <c r="F181" s="135">
        <f>F173-F174</f>
        <v>-76328</v>
      </c>
      <c r="G181" s="135">
        <f>G173-G174</f>
        <v>-93736.699999999953</v>
      </c>
      <c r="H181" s="135">
        <f t="shared" si="8"/>
        <v>-17408.699999999953</v>
      </c>
      <c r="I181" s="449">
        <f t="shared" si="9"/>
        <v>0.22807750759878359</v>
      </c>
      <c r="J181" s="448"/>
      <c r="K181" s="135">
        <f t="shared" si="10"/>
        <v>-45374.699999999953</v>
      </c>
      <c r="L181" s="449">
        <f t="shared" si="11"/>
        <v>0.93823042884909547</v>
      </c>
      <c r="M181" s="448"/>
    </row>
    <row r="182" spans="1:13" s="3" customFormat="1" x14ac:dyDescent="0.2">
      <c r="A182" s="49" t="s">
        <v>205</v>
      </c>
      <c r="B182" s="13" t="s">
        <v>128</v>
      </c>
      <c r="C182" s="73">
        <f>SUM(C183:C190)</f>
        <v>150439</v>
      </c>
      <c r="D182" s="135">
        <f>SUM(D183:D190)</f>
        <v>141400</v>
      </c>
      <c r="E182" s="135">
        <f>SUM(E183:E190)</f>
        <v>120980</v>
      </c>
      <c r="F182" s="135">
        <f>SUM(F183:F190)</f>
        <v>70700</v>
      </c>
      <c r="G182" s="135">
        <f>SUM(G183:G190)</f>
        <v>70686</v>
      </c>
      <c r="H182" s="135">
        <f t="shared" si="8"/>
        <v>-14</v>
      </c>
      <c r="I182" s="449">
        <f t="shared" si="9"/>
        <v>-1.9801980198019803E-4</v>
      </c>
      <c r="J182" s="448"/>
      <c r="K182" s="135">
        <f t="shared" si="10"/>
        <v>-50294</v>
      </c>
      <c r="L182" s="449">
        <f t="shared" si="11"/>
        <v>-0.4157216068771698</v>
      </c>
      <c r="M182" s="448"/>
    </row>
    <row r="183" spans="1:13" s="3" customFormat="1" x14ac:dyDescent="0.2">
      <c r="A183" s="50" t="s">
        <v>206</v>
      </c>
      <c r="B183" s="15" t="s">
        <v>129</v>
      </c>
      <c r="C183" s="291">
        <v>0</v>
      </c>
      <c r="D183" s="336">
        <v>0</v>
      </c>
      <c r="E183" s="336">
        <v>0</v>
      </c>
      <c r="F183" s="336">
        <v>0</v>
      </c>
      <c r="G183" s="336">
        <v>0</v>
      </c>
      <c r="H183" s="336">
        <f t="shared" si="8"/>
        <v>0</v>
      </c>
      <c r="I183" s="450" t="str">
        <f t="shared" si="9"/>
        <v>-</v>
      </c>
      <c r="J183" s="566"/>
      <c r="K183" s="336">
        <f t="shared" si="10"/>
        <v>0</v>
      </c>
      <c r="L183" s="450" t="str">
        <f t="shared" si="11"/>
        <v>-</v>
      </c>
      <c r="M183" s="566"/>
    </row>
    <row r="184" spans="1:13" s="3" customFormat="1" x14ac:dyDescent="0.2">
      <c r="A184" s="50" t="s">
        <v>207</v>
      </c>
      <c r="B184" s="15" t="s">
        <v>130</v>
      </c>
      <c r="C184" s="291">
        <v>0</v>
      </c>
      <c r="D184" s="336">
        <v>0</v>
      </c>
      <c r="E184" s="336">
        <v>0</v>
      </c>
      <c r="F184" s="336">
        <v>0</v>
      </c>
      <c r="G184" s="336">
        <v>0</v>
      </c>
      <c r="H184" s="336">
        <f t="shared" si="8"/>
        <v>0</v>
      </c>
      <c r="I184" s="450" t="str">
        <f t="shared" si="9"/>
        <v>-</v>
      </c>
      <c r="J184" s="566"/>
      <c r="K184" s="336">
        <f t="shared" si="10"/>
        <v>0</v>
      </c>
      <c r="L184" s="450" t="str">
        <f t="shared" si="11"/>
        <v>-</v>
      </c>
      <c r="M184" s="566"/>
    </row>
    <row r="185" spans="1:13" s="3" customFormat="1" x14ac:dyDescent="0.2">
      <c r="A185" s="50" t="s">
        <v>208</v>
      </c>
      <c r="B185" s="15" t="s">
        <v>510</v>
      </c>
      <c r="C185" s="291">
        <v>0</v>
      </c>
      <c r="D185" s="336">
        <v>0</v>
      </c>
      <c r="E185" s="336">
        <v>0</v>
      </c>
      <c r="F185" s="336">
        <v>0</v>
      </c>
      <c r="G185" s="336">
        <v>0</v>
      </c>
      <c r="H185" s="336">
        <f t="shared" si="8"/>
        <v>0</v>
      </c>
      <c r="I185" s="450" t="str">
        <f t="shared" si="9"/>
        <v>-</v>
      </c>
      <c r="J185" s="566"/>
      <c r="K185" s="336">
        <f t="shared" si="10"/>
        <v>0</v>
      </c>
      <c r="L185" s="450" t="str">
        <f t="shared" si="11"/>
        <v>-</v>
      </c>
      <c r="M185" s="566"/>
    </row>
    <row r="186" spans="1:13" s="3" customFormat="1" x14ac:dyDescent="0.2">
      <c r="A186" s="50" t="s">
        <v>209</v>
      </c>
      <c r="B186" s="15" t="s">
        <v>131</v>
      </c>
      <c r="C186" s="291">
        <v>0</v>
      </c>
      <c r="D186" s="336">
        <v>0</v>
      </c>
      <c r="E186" s="336">
        <v>0</v>
      </c>
      <c r="F186" s="336">
        <v>0</v>
      </c>
      <c r="G186" s="336">
        <v>0</v>
      </c>
      <c r="H186" s="336">
        <f t="shared" si="8"/>
        <v>0</v>
      </c>
      <c r="I186" s="450" t="str">
        <f t="shared" si="9"/>
        <v>-</v>
      </c>
      <c r="J186" s="566"/>
      <c r="K186" s="336">
        <f t="shared" si="10"/>
        <v>0</v>
      </c>
      <c r="L186" s="450" t="str">
        <f t="shared" si="11"/>
        <v>-</v>
      </c>
      <c r="M186" s="566"/>
    </row>
    <row r="187" spans="1:13" s="3" customFormat="1" x14ac:dyDescent="0.2">
      <c r="A187" s="50" t="s">
        <v>210</v>
      </c>
      <c r="B187" s="15" t="s">
        <v>132</v>
      </c>
      <c r="C187" s="291">
        <v>2868</v>
      </c>
      <c r="D187" s="336">
        <v>0</v>
      </c>
      <c r="E187" s="336">
        <v>0</v>
      </c>
      <c r="F187" s="336">
        <v>0</v>
      </c>
      <c r="G187" s="336">
        <v>0</v>
      </c>
      <c r="H187" s="336">
        <f t="shared" si="8"/>
        <v>0</v>
      </c>
      <c r="I187" s="450" t="str">
        <f t="shared" si="9"/>
        <v>-</v>
      </c>
      <c r="J187" s="566"/>
      <c r="K187" s="336">
        <f t="shared" si="10"/>
        <v>0</v>
      </c>
      <c r="L187" s="450" t="str">
        <f t="shared" si="11"/>
        <v>-</v>
      </c>
      <c r="M187" s="566"/>
    </row>
    <row r="188" spans="1:13" x14ac:dyDescent="0.2">
      <c r="A188" s="50" t="s">
        <v>211</v>
      </c>
      <c r="B188" s="15" t="s">
        <v>133</v>
      </c>
      <c r="C188" s="291">
        <v>141581</v>
      </c>
      <c r="D188" s="336">
        <v>141400</v>
      </c>
      <c r="E188" s="336">
        <v>70686</v>
      </c>
      <c r="F188" s="336">
        <v>70700</v>
      </c>
      <c r="G188" s="336">
        <v>70686</v>
      </c>
      <c r="H188" s="336">
        <f t="shared" si="8"/>
        <v>-14</v>
      </c>
      <c r="I188" s="450">
        <f t="shared" si="9"/>
        <v>-1.9801980198019803E-4</v>
      </c>
      <c r="J188" s="566"/>
      <c r="K188" s="336">
        <f t="shared" si="10"/>
        <v>0</v>
      </c>
      <c r="L188" s="450">
        <f t="shared" si="11"/>
        <v>0</v>
      </c>
      <c r="M188" s="566"/>
    </row>
    <row r="189" spans="1:13" s="3" customFormat="1" ht="22.5" x14ac:dyDescent="0.2">
      <c r="A189" s="50" t="s">
        <v>212</v>
      </c>
      <c r="B189" s="15" t="s">
        <v>176</v>
      </c>
      <c r="C189" s="291">
        <v>0</v>
      </c>
      <c r="D189" s="336">
        <v>0</v>
      </c>
      <c r="E189" s="336">
        <v>0</v>
      </c>
      <c r="F189" s="336">
        <v>0</v>
      </c>
      <c r="G189" s="336">
        <v>0</v>
      </c>
      <c r="H189" s="336">
        <f t="shared" si="8"/>
        <v>0</v>
      </c>
      <c r="I189" s="450" t="str">
        <f t="shared" si="9"/>
        <v>-</v>
      </c>
      <c r="J189" s="566"/>
      <c r="K189" s="336">
        <f t="shared" si="10"/>
        <v>0</v>
      </c>
      <c r="L189" s="450" t="str">
        <f t="shared" si="11"/>
        <v>-</v>
      </c>
      <c r="M189" s="566"/>
    </row>
    <row r="190" spans="1:13" s="3" customFormat="1" x14ac:dyDescent="0.2">
      <c r="A190" s="50" t="s">
        <v>213</v>
      </c>
      <c r="B190" s="15" t="s">
        <v>134</v>
      </c>
      <c r="C190" s="292">
        <v>5990</v>
      </c>
      <c r="D190" s="336">
        <v>0</v>
      </c>
      <c r="E190" s="339">
        <v>50294</v>
      </c>
      <c r="F190" s="336">
        <v>0</v>
      </c>
      <c r="G190" s="336">
        <v>0</v>
      </c>
      <c r="H190" s="336">
        <f t="shared" si="8"/>
        <v>0</v>
      </c>
      <c r="I190" s="450" t="str">
        <f t="shared" si="9"/>
        <v>-</v>
      </c>
      <c r="J190" s="566"/>
      <c r="K190" s="336">
        <f t="shared" si="10"/>
        <v>-50294</v>
      </c>
      <c r="L190" s="450">
        <f t="shared" si="11"/>
        <v>-1</v>
      </c>
      <c r="M190" s="441"/>
    </row>
    <row r="191" spans="1:13" s="3" customFormat="1" x14ac:dyDescent="0.2">
      <c r="A191" s="23" t="s">
        <v>135</v>
      </c>
      <c r="B191" s="11" t="s">
        <v>136</v>
      </c>
      <c r="C191" s="73">
        <f>C3+C182</f>
        <v>3455750</v>
      </c>
      <c r="D191" s="135">
        <f>D3+D182</f>
        <v>3543163</v>
      </c>
      <c r="E191" s="135">
        <f>E3+E182</f>
        <v>1760476</v>
      </c>
      <c r="F191" s="135">
        <f>F3+F182</f>
        <v>1772811</v>
      </c>
      <c r="G191" s="135">
        <f>G3+G182</f>
        <v>1798969.3</v>
      </c>
      <c r="H191" s="135">
        <f t="shared" si="8"/>
        <v>26158.300000000047</v>
      </c>
      <c r="I191" s="449">
        <f t="shared" si="9"/>
        <v>1.4755267199944071E-2</v>
      </c>
      <c r="J191" s="448"/>
      <c r="K191" s="135">
        <f t="shared" si="10"/>
        <v>38493.300000000047</v>
      </c>
      <c r="L191" s="449">
        <f t="shared" si="11"/>
        <v>2.1865279617558006E-2</v>
      </c>
      <c r="M191" s="448"/>
    </row>
    <row r="192" spans="1:13" s="3" customFormat="1" x14ac:dyDescent="0.2">
      <c r="A192" s="32">
        <v>8000</v>
      </c>
      <c r="B192" s="13" t="s">
        <v>137</v>
      </c>
      <c r="C192" s="73">
        <f>SUM(C194:C199)</f>
        <v>326</v>
      </c>
      <c r="D192" s="135">
        <f>SUM(D194:D199)</f>
        <v>0</v>
      </c>
      <c r="E192" s="135">
        <f>SUM(E194:E199)</f>
        <v>0</v>
      </c>
      <c r="F192" s="135">
        <f>SUM(F194:F199)</f>
        <v>0</v>
      </c>
      <c r="G192" s="135">
        <f>SUM(G194:G199)</f>
        <v>152</v>
      </c>
      <c r="H192" s="135">
        <f t="shared" si="8"/>
        <v>152</v>
      </c>
      <c r="I192" s="449" t="str">
        <f t="shared" si="9"/>
        <v>-</v>
      </c>
      <c r="J192" s="448"/>
      <c r="K192" s="135">
        <f t="shared" si="10"/>
        <v>152</v>
      </c>
      <c r="L192" s="449" t="str">
        <f t="shared" si="11"/>
        <v>-</v>
      </c>
      <c r="M192" s="448"/>
    </row>
    <row r="193" spans="1:13" s="3" customFormat="1" x14ac:dyDescent="0.2">
      <c r="A193" s="25">
        <v>8100</v>
      </c>
      <c r="B193" s="15" t="s">
        <v>214</v>
      </c>
      <c r="C193" s="291">
        <v>0</v>
      </c>
      <c r="D193" s="336">
        <v>0</v>
      </c>
      <c r="E193" s="336">
        <v>0</v>
      </c>
      <c r="F193" s="336">
        <v>0</v>
      </c>
      <c r="G193" s="336">
        <v>0</v>
      </c>
      <c r="H193" s="336">
        <f t="shared" si="8"/>
        <v>0</v>
      </c>
      <c r="I193" s="450" t="str">
        <f t="shared" si="9"/>
        <v>-</v>
      </c>
      <c r="J193" s="566"/>
      <c r="K193" s="336">
        <f t="shared" si="10"/>
        <v>0</v>
      </c>
      <c r="L193" s="450" t="str">
        <f t="shared" si="11"/>
        <v>-</v>
      </c>
      <c r="M193" s="566"/>
    </row>
    <row r="194" spans="1:13" s="3" customFormat="1" x14ac:dyDescent="0.2">
      <c r="A194" s="25">
        <v>8200</v>
      </c>
      <c r="B194" s="15" t="s">
        <v>140</v>
      </c>
      <c r="C194" s="291">
        <v>0</v>
      </c>
      <c r="D194" s="336">
        <v>0</v>
      </c>
      <c r="E194" s="336">
        <v>0</v>
      </c>
      <c r="F194" s="336">
        <v>0</v>
      </c>
      <c r="G194" s="336">
        <v>0</v>
      </c>
      <c r="H194" s="336">
        <f t="shared" si="8"/>
        <v>0</v>
      </c>
      <c r="I194" s="450" t="str">
        <f t="shared" si="9"/>
        <v>-</v>
      </c>
      <c r="J194" s="566"/>
      <c r="K194" s="336">
        <f t="shared" si="10"/>
        <v>0</v>
      </c>
      <c r="L194" s="450" t="str">
        <f t="shared" si="11"/>
        <v>-</v>
      </c>
      <c r="M194" s="566"/>
    </row>
    <row r="195" spans="1:13" s="3" customFormat="1" x14ac:dyDescent="0.2">
      <c r="A195" s="25">
        <v>8300</v>
      </c>
      <c r="B195" s="15" t="s">
        <v>139</v>
      </c>
      <c r="C195" s="291">
        <v>326</v>
      </c>
      <c r="D195" s="336">
        <v>0</v>
      </c>
      <c r="E195" s="336">
        <v>0</v>
      </c>
      <c r="F195" s="336">
        <v>0</v>
      </c>
      <c r="G195" s="336">
        <v>152</v>
      </c>
      <c r="H195" s="336">
        <f t="shared" si="8"/>
        <v>152</v>
      </c>
      <c r="I195" s="450" t="str">
        <f t="shared" si="9"/>
        <v>-</v>
      </c>
      <c r="J195" s="566"/>
      <c r="K195" s="336">
        <f t="shared" si="10"/>
        <v>152</v>
      </c>
      <c r="L195" s="450" t="str">
        <f t="shared" si="11"/>
        <v>-</v>
      </c>
      <c r="M195" s="566"/>
    </row>
    <row r="196" spans="1:13" ht="22.5" x14ac:dyDescent="0.2">
      <c r="A196" s="25">
        <v>8600</v>
      </c>
      <c r="B196" s="15" t="s">
        <v>215</v>
      </c>
      <c r="C196" s="291">
        <v>0</v>
      </c>
      <c r="D196" s="336">
        <v>0</v>
      </c>
      <c r="E196" s="336">
        <v>0</v>
      </c>
      <c r="F196" s="336">
        <v>0</v>
      </c>
      <c r="G196" s="336">
        <v>0</v>
      </c>
      <c r="H196" s="336">
        <f t="shared" ref="H196:H202" si="12">G196-F196</f>
        <v>0</v>
      </c>
      <c r="I196" s="450" t="str">
        <f t="shared" ref="I196:I202" si="13">IFERROR(H196/F196,"-")</f>
        <v>-</v>
      </c>
      <c r="J196" s="566"/>
      <c r="K196" s="336">
        <f t="shared" ref="K196:K202" si="14">G196-E196</f>
        <v>0</v>
      </c>
      <c r="L196" s="450" t="str">
        <f t="shared" ref="L196:L202" si="15">IFERROR(K196/E196,"-")</f>
        <v>-</v>
      </c>
      <c r="M196" s="566"/>
    </row>
    <row r="197" spans="1:13" s="3" customFormat="1" ht="22.5" x14ac:dyDescent="0.2">
      <c r="A197" s="25">
        <v>8700</v>
      </c>
      <c r="B197" s="15" t="s">
        <v>512</v>
      </c>
      <c r="C197" s="291">
        <v>0</v>
      </c>
      <c r="D197" s="336">
        <v>0</v>
      </c>
      <c r="E197" s="336">
        <v>0</v>
      </c>
      <c r="F197" s="336">
        <v>0</v>
      </c>
      <c r="G197" s="336">
        <v>0</v>
      </c>
      <c r="H197" s="336">
        <f t="shared" si="12"/>
        <v>0</v>
      </c>
      <c r="I197" s="450" t="str">
        <f t="shared" si="13"/>
        <v>-</v>
      </c>
      <c r="J197" s="566"/>
      <c r="K197" s="336">
        <f t="shared" si="14"/>
        <v>0</v>
      </c>
      <c r="L197" s="450" t="str">
        <f t="shared" si="15"/>
        <v>-</v>
      </c>
      <c r="M197" s="566"/>
    </row>
    <row r="198" spans="1:13" x14ac:dyDescent="0.2">
      <c r="A198" s="25">
        <v>8800</v>
      </c>
      <c r="B198" s="51" t="s">
        <v>138</v>
      </c>
      <c r="C198" s="77">
        <v>0</v>
      </c>
      <c r="D198" s="336">
        <v>0</v>
      </c>
      <c r="E198" s="336">
        <v>0</v>
      </c>
      <c r="F198" s="336">
        <v>0</v>
      </c>
      <c r="G198" s="336">
        <v>0</v>
      </c>
      <c r="H198" s="336">
        <f t="shared" si="12"/>
        <v>0</v>
      </c>
      <c r="I198" s="450" t="str">
        <f t="shared" si="13"/>
        <v>-</v>
      </c>
      <c r="J198" s="566"/>
      <c r="K198" s="336">
        <f t="shared" si="14"/>
        <v>0</v>
      </c>
      <c r="L198" s="450" t="str">
        <f t="shared" si="15"/>
        <v>-</v>
      </c>
      <c r="M198" s="566"/>
    </row>
    <row r="199" spans="1:13" ht="33.75" x14ac:dyDescent="0.2">
      <c r="A199" s="9">
        <v>8900</v>
      </c>
      <c r="B199" s="52" t="s">
        <v>216</v>
      </c>
      <c r="C199" s="292">
        <v>0</v>
      </c>
      <c r="D199" s="336">
        <v>0</v>
      </c>
      <c r="E199" s="336">
        <v>0</v>
      </c>
      <c r="F199" s="336">
        <v>0</v>
      </c>
      <c r="G199" s="336">
        <v>0</v>
      </c>
      <c r="H199" s="336">
        <f t="shared" si="12"/>
        <v>0</v>
      </c>
      <c r="I199" s="450" t="str">
        <f t="shared" si="13"/>
        <v>-</v>
      </c>
      <c r="J199" s="566"/>
      <c r="K199" s="336">
        <f t="shared" si="14"/>
        <v>0</v>
      </c>
      <c r="L199" s="450" t="str">
        <f t="shared" si="15"/>
        <v>-</v>
      </c>
      <c r="M199" s="566"/>
    </row>
    <row r="200" spans="1:13" x14ac:dyDescent="0.2">
      <c r="A200" s="23" t="s">
        <v>141</v>
      </c>
      <c r="B200" s="11" t="s">
        <v>142</v>
      </c>
      <c r="C200" s="73">
        <f>C172+C174+C192</f>
        <v>3453035</v>
      </c>
      <c r="D200" s="135">
        <f>D172+D174+D192</f>
        <v>3538393</v>
      </c>
      <c r="E200" s="135">
        <f>E172+E174+E192</f>
        <v>1687858</v>
      </c>
      <c r="F200" s="135">
        <f>F172+F174+F192</f>
        <v>1778439</v>
      </c>
      <c r="G200" s="135">
        <f>G172+G174+G192</f>
        <v>1822172</v>
      </c>
      <c r="H200" s="135">
        <f t="shared" si="12"/>
        <v>43733</v>
      </c>
      <c r="I200" s="449">
        <f t="shared" si="13"/>
        <v>2.4590666309049679E-2</v>
      </c>
      <c r="J200" s="448"/>
      <c r="K200" s="135">
        <f t="shared" si="14"/>
        <v>134314</v>
      </c>
      <c r="L200" s="449">
        <f t="shared" si="15"/>
        <v>7.9576599453271543E-2</v>
      </c>
      <c r="M200" s="448"/>
    </row>
    <row r="201" spans="1:13" x14ac:dyDescent="0.2">
      <c r="A201" s="53" t="s">
        <v>217</v>
      </c>
      <c r="B201" s="54" t="s">
        <v>143</v>
      </c>
      <c r="C201" s="78">
        <v>0</v>
      </c>
      <c r="D201" s="336">
        <v>0</v>
      </c>
      <c r="E201" s="336">
        <v>0</v>
      </c>
      <c r="F201" s="336">
        <v>0</v>
      </c>
      <c r="G201" s="336">
        <v>0</v>
      </c>
      <c r="H201" s="336">
        <f t="shared" si="12"/>
        <v>0</v>
      </c>
      <c r="I201" s="450" t="str">
        <f t="shared" si="13"/>
        <v>-</v>
      </c>
      <c r="J201" s="566"/>
      <c r="K201" s="336">
        <f t="shared" si="14"/>
        <v>0</v>
      </c>
      <c r="L201" s="450" t="str">
        <f t="shared" si="15"/>
        <v>-</v>
      </c>
      <c r="M201" s="566"/>
    </row>
    <row r="202" spans="1:13" x14ac:dyDescent="0.2">
      <c r="A202" s="23" t="s">
        <v>218</v>
      </c>
      <c r="B202" s="11" t="s">
        <v>144</v>
      </c>
      <c r="C202" s="73">
        <f>C181+C182-C192-C201</f>
        <v>2715</v>
      </c>
      <c r="D202" s="135">
        <f>D181+D182-D192-D201</f>
        <v>4770</v>
      </c>
      <c r="E202" s="135">
        <f>E181+E182-E192-E201</f>
        <v>72618</v>
      </c>
      <c r="F202" s="135">
        <f>F181+F182-F192-F201</f>
        <v>-5628</v>
      </c>
      <c r="G202" s="135">
        <f>G181+G182-G192-G201</f>
        <v>-23202.699999999953</v>
      </c>
      <c r="H202" s="135">
        <f t="shared" si="12"/>
        <v>-17574.699999999953</v>
      </c>
      <c r="I202" s="449">
        <f t="shared" si="13"/>
        <v>3.1227256574271416</v>
      </c>
      <c r="J202" s="448"/>
      <c r="K202" s="135">
        <f t="shared" si="14"/>
        <v>-95820.699999999953</v>
      </c>
      <c r="L202" s="449">
        <f t="shared" si="15"/>
        <v>-1.3195171995923869</v>
      </c>
      <c r="M202" s="448"/>
    </row>
    <row r="203" spans="1:13" x14ac:dyDescent="0.2">
      <c r="A203" s="3"/>
      <c r="B203" s="3"/>
      <c r="C203" s="3"/>
      <c r="F203" s="8"/>
      <c r="G203" s="8"/>
      <c r="H203" s="8"/>
    </row>
    <row r="204" spans="1:13" x14ac:dyDescent="0.2">
      <c r="A204" s="3"/>
      <c r="B204" s="3"/>
      <c r="C204" s="3"/>
      <c r="F204" s="8"/>
      <c r="G204" s="8"/>
      <c r="H204" s="8"/>
    </row>
    <row r="205" spans="1:13" x14ac:dyDescent="0.2">
      <c r="A205" s="3"/>
      <c r="B205" s="3"/>
      <c r="C205" s="3"/>
      <c r="F205" s="8"/>
      <c r="G205" s="8"/>
      <c r="H205" s="8"/>
    </row>
    <row r="279" spans="1:13" s="3" customFormat="1" x14ac:dyDescent="0.2">
      <c r="A279" s="1"/>
      <c r="B279" s="1"/>
      <c r="C279" s="1"/>
      <c r="D279" s="8"/>
      <c r="E279" s="8"/>
      <c r="F279" s="48"/>
      <c r="G279" s="48"/>
      <c r="H279" s="48"/>
      <c r="I279" s="143"/>
      <c r="J279" s="399"/>
      <c r="L279" s="143"/>
      <c r="M279" s="401"/>
    </row>
    <row r="280" spans="1:13" s="3" customFormat="1" x14ac:dyDescent="0.2">
      <c r="A280" s="1"/>
      <c r="B280" s="1"/>
      <c r="C280" s="1"/>
      <c r="D280" s="8"/>
      <c r="E280" s="8"/>
      <c r="F280" s="48"/>
      <c r="G280" s="48"/>
      <c r="H280" s="48"/>
      <c r="I280" s="143"/>
      <c r="J280" s="399"/>
      <c r="L280" s="143"/>
      <c r="M280" s="401"/>
    </row>
    <row r="281" spans="1:13" s="3" customFormat="1" x14ac:dyDescent="0.2">
      <c r="A281" s="1"/>
      <c r="B281" s="1"/>
      <c r="C281" s="1"/>
      <c r="D281" s="8"/>
      <c r="E281" s="8"/>
      <c r="F281" s="48"/>
      <c r="G281" s="48"/>
      <c r="H281" s="48"/>
      <c r="I281" s="143"/>
      <c r="J281" s="399"/>
      <c r="L281" s="143"/>
      <c r="M281" s="401"/>
    </row>
    <row r="282" spans="1:13" s="3" customFormat="1" x14ac:dyDescent="0.2">
      <c r="A282" s="1"/>
      <c r="B282" s="1"/>
      <c r="C282" s="1"/>
      <c r="D282" s="8"/>
      <c r="E282" s="8"/>
      <c r="F282" s="48"/>
      <c r="G282" s="48"/>
      <c r="H282" s="48"/>
      <c r="I282" s="143"/>
      <c r="J282" s="399"/>
      <c r="L282" s="143"/>
      <c r="M282" s="401"/>
    </row>
    <row r="283" spans="1:13" s="3" customFormat="1" x14ac:dyDescent="0.2">
      <c r="A283" s="1"/>
      <c r="B283" s="1"/>
      <c r="C283" s="1"/>
      <c r="D283" s="8"/>
      <c r="E283" s="8"/>
      <c r="F283" s="48"/>
      <c r="G283" s="48"/>
      <c r="H283" s="48"/>
      <c r="I283" s="143"/>
      <c r="J283" s="399"/>
      <c r="L283" s="143"/>
      <c r="M283" s="401"/>
    </row>
    <row r="284" spans="1:13" s="3" customFormat="1" x14ac:dyDescent="0.2">
      <c r="A284" s="1"/>
      <c r="B284" s="1"/>
      <c r="C284" s="1"/>
      <c r="D284" s="8"/>
      <c r="E284" s="8"/>
      <c r="F284" s="48"/>
      <c r="G284" s="48"/>
      <c r="H284" s="48"/>
      <c r="I284" s="143"/>
      <c r="J284" s="399"/>
      <c r="L284" s="143"/>
      <c r="M284" s="401"/>
    </row>
    <row r="285" spans="1:13" s="3" customFormat="1" x14ac:dyDescent="0.2">
      <c r="A285" s="1"/>
      <c r="B285" s="1"/>
      <c r="C285" s="1"/>
      <c r="D285" s="8"/>
      <c r="E285" s="8"/>
      <c r="F285" s="48"/>
      <c r="G285" s="48"/>
      <c r="H285" s="48"/>
      <c r="I285" s="143"/>
      <c r="J285" s="399"/>
      <c r="L285" s="143"/>
      <c r="M285" s="401"/>
    </row>
    <row r="286" spans="1:13" s="3" customFormat="1" x14ac:dyDescent="0.2">
      <c r="A286" s="1"/>
      <c r="B286" s="1"/>
      <c r="C286" s="1"/>
      <c r="D286" s="8"/>
      <c r="E286" s="8"/>
      <c r="F286" s="48"/>
      <c r="G286" s="48"/>
      <c r="H286" s="48"/>
      <c r="I286" s="143"/>
      <c r="J286" s="399"/>
      <c r="L286" s="143"/>
      <c r="M286" s="401"/>
    </row>
    <row r="287" spans="1:13" s="3" customFormat="1" x14ac:dyDescent="0.2">
      <c r="D287" s="8"/>
      <c r="E287" s="8"/>
      <c r="F287" s="8"/>
      <c r="G287" s="8"/>
      <c r="H287" s="8"/>
      <c r="I287" s="143"/>
      <c r="J287" s="399"/>
      <c r="L287" s="143"/>
      <c r="M287" s="401"/>
    </row>
    <row r="288" spans="1:13" s="3" customFormat="1" x14ac:dyDescent="0.2">
      <c r="D288" s="8"/>
      <c r="E288" s="8"/>
      <c r="F288" s="8"/>
      <c r="G288" s="8"/>
      <c r="H288" s="8"/>
      <c r="I288" s="143"/>
      <c r="J288" s="399"/>
      <c r="L288" s="143"/>
      <c r="M288" s="401"/>
    </row>
    <row r="289" spans="4:13" s="3" customFormat="1" x14ac:dyDescent="0.2">
      <c r="D289" s="8"/>
      <c r="E289" s="8"/>
      <c r="F289" s="8"/>
      <c r="G289" s="8"/>
      <c r="H289" s="8"/>
      <c r="I289" s="143"/>
      <c r="J289" s="399"/>
      <c r="L289" s="143"/>
      <c r="M289" s="401"/>
    </row>
    <row r="290" spans="4:13" s="3" customFormat="1" x14ac:dyDescent="0.2">
      <c r="D290" s="8"/>
      <c r="E290" s="8"/>
      <c r="F290" s="8"/>
      <c r="G290" s="8"/>
      <c r="H290" s="8"/>
      <c r="I290" s="143"/>
      <c r="J290" s="399"/>
      <c r="L290" s="143"/>
      <c r="M290" s="401"/>
    </row>
    <row r="291" spans="4:13" s="3" customFormat="1" x14ac:dyDescent="0.2">
      <c r="D291" s="8"/>
      <c r="E291" s="8"/>
      <c r="F291" s="8"/>
      <c r="G291" s="8"/>
      <c r="H291" s="8"/>
      <c r="I291" s="143"/>
      <c r="J291" s="399"/>
      <c r="L291" s="143"/>
      <c r="M291" s="401"/>
    </row>
    <row r="292" spans="4:13" s="3" customFormat="1" x14ac:dyDescent="0.2">
      <c r="D292" s="8"/>
      <c r="E292" s="8"/>
      <c r="F292" s="8"/>
      <c r="G292" s="8"/>
      <c r="H292" s="8"/>
      <c r="I292" s="143"/>
      <c r="J292" s="399"/>
      <c r="L292" s="143"/>
      <c r="M292" s="401"/>
    </row>
    <row r="293" spans="4:13" s="3" customFormat="1" x14ac:dyDescent="0.2">
      <c r="D293" s="8"/>
      <c r="E293" s="8"/>
      <c r="F293" s="8"/>
      <c r="G293" s="8"/>
      <c r="H293" s="8"/>
      <c r="I293" s="143"/>
      <c r="J293" s="399"/>
      <c r="L293" s="143"/>
      <c r="M293" s="401"/>
    </row>
    <row r="294" spans="4:13" s="3" customFormat="1" x14ac:dyDescent="0.2">
      <c r="D294" s="8"/>
      <c r="E294" s="8"/>
      <c r="F294" s="8"/>
      <c r="G294" s="8"/>
      <c r="H294" s="8"/>
      <c r="I294" s="143"/>
      <c r="J294" s="399"/>
      <c r="L294" s="143"/>
      <c r="M294" s="401"/>
    </row>
    <row r="295" spans="4:13" s="3" customFormat="1" x14ac:dyDescent="0.2">
      <c r="D295" s="8"/>
      <c r="E295" s="8"/>
      <c r="F295" s="8"/>
      <c r="G295" s="8"/>
      <c r="H295" s="8"/>
      <c r="I295" s="143"/>
      <c r="J295" s="399"/>
      <c r="L295" s="143"/>
      <c r="M295" s="401"/>
    </row>
    <row r="296" spans="4:13" s="3" customFormat="1" x14ac:dyDescent="0.2">
      <c r="D296" s="8"/>
      <c r="E296" s="8"/>
      <c r="F296" s="8"/>
      <c r="G296" s="8"/>
      <c r="H296" s="8"/>
      <c r="I296" s="143"/>
      <c r="J296" s="399"/>
      <c r="L296" s="143"/>
      <c r="M296" s="401"/>
    </row>
    <row r="297" spans="4:13" s="3" customFormat="1" x14ac:dyDescent="0.2">
      <c r="D297" s="8"/>
      <c r="E297" s="8"/>
      <c r="F297" s="8"/>
      <c r="G297" s="8"/>
      <c r="H297" s="8"/>
      <c r="I297" s="143"/>
      <c r="J297" s="399"/>
      <c r="L297" s="143"/>
      <c r="M297" s="401"/>
    </row>
    <row r="298" spans="4:13" s="3" customFormat="1" x14ac:dyDescent="0.2">
      <c r="D298" s="8"/>
      <c r="E298" s="8"/>
      <c r="F298" s="8"/>
      <c r="G298" s="8"/>
      <c r="H298" s="8"/>
      <c r="I298" s="143"/>
      <c r="J298" s="399"/>
      <c r="L298" s="143"/>
      <c r="M298" s="401"/>
    </row>
    <row r="299" spans="4:13" s="3" customFormat="1" x14ac:dyDescent="0.2">
      <c r="D299" s="8"/>
      <c r="E299" s="8"/>
      <c r="F299" s="8"/>
      <c r="G299" s="8"/>
      <c r="H299" s="8"/>
      <c r="I299" s="143"/>
      <c r="J299" s="399"/>
      <c r="L299" s="143"/>
      <c r="M299" s="401"/>
    </row>
    <row r="300" spans="4:13" s="3" customFormat="1" x14ac:dyDescent="0.2">
      <c r="D300" s="8"/>
      <c r="E300" s="8"/>
      <c r="F300" s="8"/>
      <c r="G300" s="8"/>
      <c r="H300" s="8"/>
      <c r="I300" s="143"/>
      <c r="J300" s="399"/>
      <c r="L300" s="143"/>
      <c r="M300" s="401"/>
    </row>
    <row r="301" spans="4:13" s="3" customFormat="1" x14ac:dyDescent="0.2">
      <c r="D301" s="8"/>
      <c r="E301" s="8"/>
      <c r="F301" s="8"/>
      <c r="G301" s="8"/>
      <c r="H301" s="8"/>
      <c r="I301" s="143"/>
      <c r="J301" s="399"/>
      <c r="L301" s="143"/>
      <c r="M301" s="401"/>
    </row>
    <row r="302" spans="4:13" s="3" customFormat="1" x14ac:dyDescent="0.2">
      <c r="D302" s="8"/>
      <c r="E302" s="8"/>
      <c r="F302" s="8"/>
      <c r="G302" s="8"/>
      <c r="H302" s="8"/>
      <c r="I302" s="143"/>
      <c r="J302" s="399"/>
      <c r="L302" s="143"/>
      <c r="M302" s="401"/>
    </row>
    <row r="303" spans="4:13" s="3" customFormat="1" x14ac:dyDescent="0.2">
      <c r="D303" s="8"/>
      <c r="E303" s="8"/>
      <c r="F303" s="8"/>
      <c r="G303" s="8"/>
      <c r="H303" s="8"/>
      <c r="I303" s="143"/>
      <c r="J303" s="399"/>
      <c r="L303" s="143"/>
      <c r="M303" s="401"/>
    </row>
    <row r="304" spans="4:13" s="3" customFormat="1" x14ac:dyDescent="0.2">
      <c r="D304" s="8"/>
      <c r="E304" s="8"/>
      <c r="F304" s="8"/>
      <c r="G304" s="8"/>
      <c r="H304" s="8"/>
      <c r="I304" s="143"/>
      <c r="J304" s="399"/>
      <c r="L304" s="143"/>
      <c r="M304" s="401"/>
    </row>
    <row r="305" spans="4:13" s="3" customFormat="1" x14ac:dyDescent="0.2">
      <c r="D305" s="8"/>
      <c r="E305" s="8"/>
      <c r="F305" s="8"/>
      <c r="G305" s="8"/>
      <c r="H305" s="8"/>
      <c r="I305" s="143"/>
      <c r="J305" s="399"/>
      <c r="L305" s="143"/>
      <c r="M305" s="401"/>
    </row>
    <row r="306" spans="4:13" s="3" customFormat="1" x14ac:dyDescent="0.2">
      <c r="D306" s="8"/>
      <c r="E306" s="8"/>
      <c r="F306" s="8"/>
      <c r="G306" s="8"/>
      <c r="H306" s="8"/>
      <c r="I306" s="143"/>
      <c r="J306" s="399"/>
      <c r="L306" s="143"/>
      <c r="M306" s="401"/>
    </row>
    <row r="307" spans="4:13" s="3" customFormat="1" x14ac:dyDescent="0.2">
      <c r="D307" s="8"/>
      <c r="E307" s="8"/>
      <c r="F307" s="8"/>
      <c r="G307" s="8"/>
      <c r="H307" s="8"/>
      <c r="I307" s="143"/>
      <c r="J307" s="399"/>
      <c r="L307" s="143"/>
      <c r="M307" s="401"/>
    </row>
    <row r="308" spans="4:13" s="3" customFormat="1" x14ac:dyDescent="0.2">
      <c r="D308" s="8"/>
      <c r="E308" s="8"/>
      <c r="F308" s="8"/>
      <c r="G308" s="8"/>
      <c r="H308" s="8"/>
      <c r="I308" s="143"/>
      <c r="J308" s="399"/>
      <c r="L308" s="143"/>
      <c r="M308" s="401"/>
    </row>
    <row r="309" spans="4:13" s="3" customFormat="1" x14ac:dyDescent="0.2">
      <c r="D309" s="8"/>
      <c r="E309" s="8"/>
      <c r="F309" s="8"/>
      <c r="G309" s="8"/>
      <c r="H309" s="8"/>
      <c r="I309" s="143"/>
      <c r="J309" s="399"/>
      <c r="L309" s="143"/>
      <c r="M309" s="401"/>
    </row>
    <row r="310" spans="4:13" s="3" customFormat="1" x14ac:dyDescent="0.2">
      <c r="D310" s="8"/>
      <c r="E310" s="8"/>
      <c r="F310" s="8"/>
      <c r="G310" s="8"/>
      <c r="H310" s="8"/>
      <c r="I310" s="143"/>
      <c r="J310" s="399"/>
      <c r="L310" s="143"/>
      <c r="M310" s="401"/>
    </row>
    <row r="311" spans="4:13" s="3" customFormat="1" x14ac:dyDescent="0.2">
      <c r="D311" s="8"/>
      <c r="E311" s="8"/>
      <c r="F311" s="8"/>
      <c r="G311" s="8"/>
      <c r="H311" s="8"/>
      <c r="I311" s="143"/>
      <c r="J311" s="399"/>
      <c r="L311" s="143"/>
      <c r="M311" s="401"/>
    </row>
    <row r="312" spans="4:13" s="3" customFormat="1" x14ac:dyDescent="0.2">
      <c r="D312" s="8"/>
      <c r="E312" s="8"/>
      <c r="F312" s="8"/>
      <c r="G312" s="8"/>
      <c r="H312" s="8"/>
      <c r="I312" s="143"/>
      <c r="J312" s="399"/>
      <c r="L312" s="143"/>
      <c r="M312" s="401"/>
    </row>
    <row r="313" spans="4:13" s="3" customFormat="1" x14ac:dyDescent="0.2">
      <c r="D313" s="8"/>
      <c r="E313" s="8"/>
      <c r="F313" s="8"/>
      <c r="G313" s="8"/>
      <c r="H313" s="8"/>
      <c r="I313" s="143"/>
      <c r="J313" s="399"/>
      <c r="L313" s="143"/>
      <c r="M313" s="401"/>
    </row>
    <row r="314" spans="4:13" s="3" customFormat="1" x14ac:dyDescent="0.2">
      <c r="D314" s="8"/>
      <c r="E314" s="8"/>
      <c r="F314" s="8"/>
      <c r="G314" s="8"/>
      <c r="H314" s="8"/>
      <c r="I314" s="143"/>
      <c r="J314" s="399"/>
      <c r="L314" s="143"/>
      <c r="M314" s="401"/>
    </row>
    <row r="315" spans="4:13" s="3" customFormat="1" x14ac:dyDescent="0.2">
      <c r="D315" s="8"/>
      <c r="E315" s="8"/>
      <c r="F315" s="8"/>
      <c r="G315" s="8"/>
      <c r="H315" s="8"/>
      <c r="I315" s="143"/>
      <c r="J315" s="399"/>
      <c r="L315" s="143"/>
      <c r="M315" s="401"/>
    </row>
    <row r="316" spans="4:13" s="3" customFormat="1" x14ac:dyDescent="0.2">
      <c r="D316" s="8"/>
      <c r="E316" s="8"/>
      <c r="F316" s="8"/>
      <c r="G316" s="8"/>
      <c r="H316" s="8"/>
      <c r="I316" s="143"/>
      <c r="J316" s="399"/>
      <c r="L316" s="143"/>
      <c r="M316" s="401"/>
    </row>
    <row r="317" spans="4:13" s="3" customFormat="1" x14ac:dyDescent="0.2">
      <c r="D317" s="8"/>
      <c r="E317" s="8"/>
      <c r="F317" s="8"/>
      <c r="G317" s="8"/>
      <c r="H317" s="8"/>
      <c r="I317" s="143"/>
      <c r="J317" s="399"/>
      <c r="L317" s="143"/>
      <c r="M317" s="401"/>
    </row>
    <row r="318" spans="4:13" s="3" customFormat="1" x14ac:dyDescent="0.2">
      <c r="D318" s="8"/>
      <c r="E318" s="8"/>
      <c r="F318" s="8"/>
      <c r="G318" s="8"/>
      <c r="H318" s="8"/>
      <c r="I318" s="143"/>
      <c r="J318" s="399"/>
      <c r="L318" s="143"/>
      <c r="M318" s="401"/>
    </row>
    <row r="319" spans="4:13" s="3" customFormat="1" x14ac:dyDescent="0.2">
      <c r="D319" s="8"/>
      <c r="E319" s="8"/>
      <c r="F319" s="8"/>
      <c r="G319" s="8"/>
      <c r="H319" s="8"/>
      <c r="I319" s="143"/>
      <c r="J319" s="399"/>
      <c r="L319" s="143"/>
      <c r="M319" s="401"/>
    </row>
    <row r="320" spans="4:13" s="3" customFormat="1" x14ac:dyDescent="0.2">
      <c r="D320" s="8"/>
      <c r="E320" s="8"/>
      <c r="F320" s="8"/>
      <c r="G320" s="8"/>
      <c r="H320" s="8"/>
      <c r="I320" s="143"/>
      <c r="J320" s="399"/>
      <c r="L320" s="143"/>
      <c r="M320" s="401"/>
    </row>
    <row r="321" spans="4:13" s="3" customFormat="1" x14ac:dyDescent="0.2">
      <c r="D321" s="8"/>
      <c r="E321" s="8"/>
      <c r="F321" s="8"/>
      <c r="G321" s="8"/>
      <c r="H321" s="8"/>
      <c r="I321" s="143"/>
      <c r="J321" s="399"/>
      <c r="L321" s="143"/>
      <c r="M321" s="401"/>
    </row>
    <row r="322" spans="4:13" s="3" customFormat="1" x14ac:dyDescent="0.2">
      <c r="D322" s="8"/>
      <c r="E322" s="8"/>
      <c r="F322" s="8"/>
      <c r="G322" s="8"/>
      <c r="H322" s="8"/>
      <c r="I322" s="143"/>
      <c r="J322" s="399"/>
      <c r="L322" s="143"/>
      <c r="M322" s="401"/>
    </row>
    <row r="323" spans="4:13" s="3" customFormat="1" x14ac:dyDescent="0.2">
      <c r="D323" s="8"/>
      <c r="E323" s="8"/>
      <c r="F323" s="8"/>
      <c r="G323" s="8"/>
      <c r="H323" s="8"/>
      <c r="I323" s="143"/>
      <c r="J323" s="399"/>
      <c r="L323" s="143"/>
      <c r="M323" s="401"/>
    </row>
    <row r="324" spans="4:13" s="3" customFormat="1" x14ac:dyDescent="0.2">
      <c r="D324" s="8"/>
      <c r="E324" s="8"/>
      <c r="F324" s="8"/>
      <c r="G324" s="8"/>
      <c r="H324" s="8"/>
      <c r="I324" s="143"/>
      <c r="J324" s="399"/>
      <c r="L324" s="143"/>
      <c r="M324" s="401"/>
    </row>
    <row r="325" spans="4:13" s="3" customFormat="1" x14ac:dyDescent="0.2">
      <c r="D325" s="8"/>
      <c r="E325" s="8"/>
      <c r="F325" s="8"/>
      <c r="G325" s="8"/>
      <c r="H325" s="8"/>
      <c r="I325" s="143"/>
      <c r="J325" s="399"/>
      <c r="L325" s="143"/>
      <c r="M325" s="401"/>
    </row>
    <row r="326" spans="4:13" s="3" customFormat="1" x14ac:dyDescent="0.2">
      <c r="D326" s="8"/>
      <c r="E326" s="8"/>
      <c r="F326" s="8"/>
      <c r="G326" s="8"/>
      <c r="H326" s="8"/>
      <c r="I326" s="143"/>
      <c r="J326" s="399"/>
      <c r="L326" s="143"/>
      <c r="M326" s="401"/>
    </row>
    <row r="327" spans="4:13" s="3" customFormat="1" x14ac:dyDescent="0.2">
      <c r="D327" s="8"/>
      <c r="E327" s="8"/>
      <c r="F327" s="8"/>
      <c r="G327" s="8"/>
      <c r="H327" s="8"/>
      <c r="I327" s="143"/>
      <c r="J327" s="399"/>
      <c r="L327" s="143"/>
      <c r="M327" s="401"/>
    </row>
    <row r="328" spans="4:13" s="3" customFormat="1" x14ac:dyDescent="0.2">
      <c r="D328" s="8"/>
      <c r="E328" s="8"/>
      <c r="F328" s="8"/>
      <c r="G328" s="8"/>
      <c r="H328" s="8"/>
      <c r="I328" s="143"/>
      <c r="J328" s="399"/>
      <c r="L328" s="143"/>
      <c r="M328" s="401"/>
    </row>
    <row r="329" spans="4:13" s="3" customFormat="1" x14ac:dyDescent="0.2">
      <c r="D329" s="8"/>
      <c r="E329" s="8"/>
      <c r="F329" s="8"/>
      <c r="G329" s="8"/>
      <c r="H329" s="8"/>
      <c r="I329" s="143"/>
      <c r="J329" s="399"/>
      <c r="L329" s="143"/>
      <c r="M329" s="401"/>
    </row>
    <row r="330" spans="4:13" s="3" customFormat="1" x14ac:dyDescent="0.2">
      <c r="D330" s="8"/>
      <c r="E330" s="8"/>
      <c r="F330" s="8"/>
      <c r="G330" s="8"/>
      <c r="H330" s="8"/>
      <c r="I330" s="143"/>
      <c r="J330" s="399"/>
      <c r="L330" s="143"/>
      <c r="M330" s="401"/>
    </row>
    <row r="331" spans="4:13" s="3" customFormat="1" x14ac:dyDescent="0.2">
      <c r="D331" s="8"/>
      <c r="E331" s="8"/>
      <c r="F331" s="8"/>
      <c r="G331" s="8"/>
      <c r="H331" s="8"/>
      <c r="I331" s="143"/>
      <c r="J331" s="399"/>
      <c r="L331" s="143"/>
      <c r="M331" s="401"/>
    </row>
    <row r="332" spans="4:13" s="3" customFormat="1" x14ac:dyDescent="0.2">
      <c r="D332" s="8"/>
      <c r="E332" s="8"/>
      <c r="F332" s="8"/>
      <c r="G332" s="8"/>
      <c r="H332" s="8"/>
      <c r="I332" s="143"/>
      <c r="J332" s="399"/>
      <c r="L332" s="143"/>
      <c r="M332" s="401"/>
    </row>
    <row r="333" spans="4:13" s="3" customFormat="1" x14ac:dyDescent="0.2">
      <c r="D333" s="8"/>
      <c r="E333" s="8"/>
      <c r="F333" s="8"/>
      <c r="G333" s="8"/>
      <c r="H333" s="8"/>
      <c r="I333" s="143"/>
      <c r="J333" s="399"/>
      <c r="L333" s="143"/>
      <c r="M333" s="401"/>
    </row>
    <row r="334" spans="4:13" s="3" customFormat="1" x14ac:dyDescent="0.2">
      <c r="D334" s="8"/>
      <c r="E334" s="8"/>
      <c r="F334" s="8"/>
      <c r="G334" s="8"/>
      <c r="H334" s="8"/>
      <c r="I334" s="143"/>
      <c r="J334" s="399"/>
      <c r="L334" s="143"/>
      <c r="M334" s="401"/>
    </row>
    <row r="335" spans="4:13" s="3" customFormat="1" x14ac:dyDescent="0.2">
      <c r="D335" s="8"/>
      <c r="E335" s="8"/>
      <c r="F335" s="8"/>
      <c r="G335" s="8"/>
      <c r="H335" s="8"/>
      <c r="I335" s="143"/>
      <c r="J335" s="399"/>
      <c r="L335" s="143"/>
      <c r="M335" s="401"/>
    </row>
    <row r="336" spans="4:13" s="3" customFormat="1" x14ac:dyDescent="0.2">
      <c r="D336" s="8"/>
      <c r="E336" s="8"/>
      <c r="F336" s="8"/>
      <c r="G336" s="8"/>
      <c r="H336" s="8"/>
      <c r="I336" s="143"/>
      <c r="J336" s="399"/>
      <c r="L336" s="143"/>
      <c r="M336" s="401"/>
    </row>
    <row r="337" spans="4:13" s="3" customFormat="1" x14ac:dyDescent="0.2">
      <c r="D337" s="8"/>
      <c r="E337" s="8"/>
      <c r="F337" s="8"/>
      <c r="G337" s="8"/>
      <c r="H337" s="8"/>
      <c r="I337" s="143"/>
      <c r="J337" s="399"/>
      <c r="L337" s="143"/>
      <c r="M337" s="401"/>
    </row>
    <row r="338" spans="4:13" s="3" customFormat="1" x14ac:dyDescent="0.2">
      <c r="D338" s="8"/>
      <c r="E338" s="8"/>
      <c r="F338" s="8"/>
      <c r="G338" s="8"/>
      <c r="H338" s="8"/>
      <c r="I338" s="143"/>
      <c r="J338" s="399"/>
      <c r="L338" s="143"/>
      <c r="M338" s="401"/>
    </row>
    <row r="339" spans="4:13" s="3" customFormat="1" x14ac:dyDescent="0.2">
      <c r="D339" s="8"/>
      <c r="E339" s="8"/>
      <c r="F339" s="8"/>
      <c r="G339" s="8"/>
      <c r="H339" s="8"/>
      <c r="I339" s="143"/>
      <c r="J339" s="399"/>
      <c r="L339" s="143"/>
      <c r="M339" s="401"/>
    </row>
    <row r="340" spans="4:13" s="3" customFormat="1" x14ac:dyDescent="0.2">
      <c r="D340" s="8"/>
      <c r="E340" s="8"/>
      <c r="F340" s="8"/>
      <c r="G340" s="8"/>
      <c r="H340" s="8"/>
      <c r="I340" s="143"/>
      <c r="J340" s="399"/>
      <c r="L340" s="143"/>
      <c r="M340" s="401"/>
    </row>
    <row r="341" spans="4:13" s="3" customFormat="1" x14ac:dyDescent="0.2">
      <c r="D341" s="8"/>
      <c r="E341" s="8"/>
      <c r="F341" s="8"/>
      <c r="G341" s="8"/>
      <c r="H341" s="8"/>
      <c r="I341" s="143"/>
      <c r="J341" s="399"/>
      <c r="L341" s="143"/>
      <c r="M341" s="401"/>
    </row>
    <row r="342" spans="4:13" s="3" customFormat="1" x14ac:dyDescent="0.2">
      <c r="D342" s="8"/>
      <c r="E342" s="8"/>
      <c r="F342" s="8"/>
      <c r="G342" s="8"/>
      <c r="H342" s="8"/>
      <c r="I342" s="143"/>
      <c r="J342" s="399"/>
      <c r="L342" s="143"/>
      <c r="M342" s="401"/>
    </row>
    <row r="343" spans="4:13" s="3" customFormat="1" x14ac:dyDescent="0.2">
      <c r="D343" s="8"/>
      <c r="E343" s="8"/>
      <c r="F343" s="8"/>
      <c r="G343" s="8"/>
      <c r="H343" s="8"/>
      <c r="I343" s="143"/>
      <c r="J343" s="399"/>
      <c r="L343" s="143"/>
      <c r="M343" s="401"/>
    </row>
    <row r="344" spans="4:13" s="3" customFormat="1" x14ac:dyDescent="0.2">
      <c r="D344" s="8"/>
      <c r="E344" s="8"/>
      <c r="F344" s="8"/>
      <c r="G344" s="8"/>
      <c r="H344" s="8"/>
      <c r="I344" s="143"/>
      <c r="J344" s="399"/>
      <c r="L344" s="143"/>
      <c r="M344" s="401"/>
    </row>
    <row r="345" spans="4:13" s="3" customFormat="1" x14ac:dyDescent="0.2">
      <c r="D345" s="8"/>
      <c r="E345" s="8"/>
      <c r="F345" s="8"/>
      <c r="G345" s="8"/>
      <c r="H345" s="8"/>
      <c r="I345" s="143"/>
      <c r="J345" s="399"/>
      <c r="L345" s="143"/>
      <c r="M345" s="401"/>
    </row>
    <row r="346" spans="4:13" s="3" customFormat="1" x14ac:dyDescent="0.2">
      <c r="D346" s="8"/>
      <c r="E346" s="8"/>
      <c r="F346" s="8"/>
      <c r="G346" s="8"/>
      <c r="H346" s="8"/>
      <c r="I346" s="143"/>
      <c r="J346" s="399"/>
      <c r="L346" s="143"/>
      <c r="M346" s="401"/>
    </row>
    <row r="347" spans="4:13" s="3" customFormat="1" x14ac:dyDescent="0.2">
      <c r="D347" s="8"/>
      <c r="E347" s="8"/>
      <c r="F347" s="8"/>
      <c r="G347" s="8"/>
      <c r="H347" s="8"/>
      <c r="I347" s="143"/>
      <c r="J347" s="399"/>
      <c r="L347" s="143"/>
      <c r="M347" s="401"/>
    </row>
    <row r="348" spans="4:13" s="3" customFormat="1" x14ac:dyDescent="0.2">
      <c r="D348" s="8"/>
      <c r="E348" s="8"/>
      <c r="F348" s="8"/>
      <c r="G348" s="8"/>
      <c r="H348" s="8"/>
      <c r="I348" s="143"/>
      <c r="J348" s="399"/>
      <c r="L348" s="143"/>
      <c r="M348" s="401"/>
    </row>
    <row r="349" spans="4:13" s="3" customFormat="1" x14ac:dyDescent="0.2">
      <c r="D349" s="8"/>
      <c r="E349" s="8"/>
      <c r="F349" s="8"/>
      <c r="G349" s="8"/>
      <c r="H349" s="8"/>
      <c r="I349" s="143"/>
      <c r="J349" s="399"/>
      <c r="L349" s="143"/>
      <c r="M349" s="401"/>
    </row>
    <row r="350" spans="4:13" s="3" customFormat="1" x14ac:dyDescent="0.2">
      <c r="D350" s="8"/>
      <c r="E350" s="8"/>
      <c r="F350" s="8"/>
      <c r="G350" s="8"/>
      <c r="H350" s="8"/>
      <c r="I350" s="143"/>
      <c r="J350" s="399"/>
      <c r="L350" s="143"/>
      <c r="M350" s="401"/>
    </row>
    <row r="351" spans="4:13" s="3" customFormat="1" x14ac:dyDescent="0.2">
      <c r="D351" s="8"/>
      <c r="E351" s="8"/>
      <c r="F351" s="8"/>
      <c r="G351" s="8"/>
      <c r="H351" s="8"/>
      <c r="I351" s="143"/>
      <c r="J351" s="399"/>
      <c r="L351" s="143"/>
      <c r="M351" s="401"/>
    </row>
    <row r="352" spans="4:13" s="3" customFormat="1" x14ac:dyDescent="0.2">
      <c r="D352" s="8"/>
      <c r="E352" s="8"/>
      <c r="F352" s="8"/>
      <c r="G352" s="8"/>
      <c r="H352" s="8"/>
      <c r="I352" s="143"/>
      <c r="J352" s="399"/>
      <c r="L352" s="143"/>
      <c r="M352" s="401"/>
    </row>
    <row r="353" spans="4:13" s="3" customFormat="1" x14ac:dyDescent="0.2">
      <c r="D353" s="8"/>
      <c r="E353" s="8"/>
      <c r="F353" s="8"/>
      <c r="G353" s="8"/>
      <c r="H353" s="8"/>
      <c r="I353" s="143"/>
      <c r="J353" s="399"/>
      <c r="L353" s="143"/>
      <c r="M353" s="401"/>
    </row>
    <row r="354" spans="4:13" s="3" customFormat="1" x14ac:dyDescent="0.2">
      <c r="D354" s="8"/>
      <c r="E354" s="8"/>
      <c r="F354" s="8"/>
      <c r="G354" s="8"/>
      <c r="H354" s="8"/>
      <c r="I354" s="143"/>
      <c r="J354" s="399"/>
      <c r="L354" s="143"/>
      <c r="M354" s="401"/>
    </row>
    <row r="355" spans="4:13" s="3" customFormat="1" x14ac:dyDescent="0.2">
      <c r="D355" s="8"/>
      <c r="E355" s="8"/>
      <c r="F355" s="8"/>
      <c r="G355" s="8"/>
      <c r="H355" s="8"/>
      <c r="I355" s="143"/>
      <c r="J355" s="399"/>
      <c r="L355" s="143"/>
      <c r="M355" s="401"/>
    </row>
    <row r="356" spans="4:13" s="3" customFormat="1" x14ac:dyDescent="0.2">
      <c r="D356" s="8"/>
      <c r="E356" s="8"/>
      <c r="F356" s="8"/>
      <c r="G356" s="8"/>
      <c r="H356" s="8"/>
      <c r="I356" s="143"/>
      <c r="J356" s="399"/>
      <c r="L356" s="143"/>
      <c r="M356" s="401"/>
    </row>
    <row r="357" spans="4:13" s="3" customFormat="1" x14ac:dyDescent="0.2">
      <c r="D357" s="8"/>
      <c r="E357" s="8"/>
      <c r="F357" s="8"/>
      <c r="G357" s="8"/>
      <c r="H357" s="8"/>
      <c r="I357" s="143"/>
      <c r="J357" s="399"/>
      <c r="L357" s="143"/>
      <c r="M357" s="401"/>
    </row>
    <row r="358" spans="4:13" s="3" customFormat="1" x14ac:dyDescent="0.2">
      <c r="D358" s="8"/>
      <c r="E358" s="8"/>
      <c r="F358" s="8"/>
      <c r="G358" s="8"/>
      <c r="H358" s="8"/>
      <c r="I358" s="143"/>
      <c r="J358" s="399"/>
      <c r="L358" s="143"/>
      <c r="M358" s="401"/>
    </row>
    <row r="359" spans="4:13" s="3" customFormat="1" x14ac:dyDescent="0.2">
      <c r="D359" s="8"/>
      <c r="E359" s="8"/>
      <c r="F359" s="8"/>
      <c r="G359" s="8"/>
      <c r="H359" s="8"/>
      <c r="I359" s="143"/>
      <c r="J359" s="399"/>
      <c r="L359" s="143"/>
      <c r="M359" s="401"/>
    </row>
    <row r="360" spans="4:13" s="3" customFormat="1" x14ac:dyDescent="0.2">
      <c r="D360" s="8"/>
      <c r="E360" s="8"/>
      <c r="F360" s="8"/>
      <c r="G360" s="8"/>
      <c r="H360" s="8"/>
      <c r="I360" s="143"/>
      <c r="J360" s="399"/>
      <c r="L360" s="143"/>
      <c r="M360" s="401"/>
    </row>
    <row r="361" spans="4:13" s="3" customFormat="1" x14ac:dyDescent="0.2">
      <c r="D361" s="8"/>
      <c r="E361" s="8"/>
      <c r="F361" s="8"/>
      <c r="G361" s="8"/>
      <c r="H361" s="8"/>
      <c r="I361" s="143"/>
      <c r="J361" s="399"/>
      <c r="L361" s="143"/>
      <c r="M361" s="401"/>
    </row>
    <row r="362" spans="4:13" s="3" customFormat="1" x14ac:dyDescent="0.2">
      <c r="D362" s="8"/>
      <c r="E362" s="8"/>
      <c r="F362" s="8"/>
      <c r="G362" s="8"/>
      <c r="H362" s="8"/>
      <c r="I362" s="143"/>
      <c r="J362" s="399"/>
      <c r="L362" s="143"/>
      <c r="M362" s="401"/>
    </row>
    <row r="363" spans="4:13" s="3" customFormat="1" x14ac:dyDescent="0.2">
      <c r="D363" s="8"/>
      <c r="E363" s="8"/>
      <c r="F363" s="8"/>
      <c r="G363" s="8"/>
      <c r="H363" s="8"/>
      <c r="I363" s="143"/>
      <c r="J363" s="399"/>
      <c r="L363" s="143"/>
      <c r="M363" s="401"/>
    </row>
    <row r="364" spans="4:13" s="3" customFormat="1" x14ac:dyDescent="0.2">
      <c r="D364" s="8"/>
      <c r="E364" s="8"/>
      <c r="F364" s="8"/>
      <c r="G364" s="8"/>
      <c r="H364" s="8"/>
      <c r="I364" s="143"/>
      <c r="J364" s="399"/>
      <c r="L364" s="143"/>
      <c r="M364" s="401"/>
    </row>
    <row r="365" spans="4:13" s="3" customFormat="1" x14ac:dyDescent="0.2">
      <c r="D365" s="8"/>
      <c r="E365" s="8"/>
      <c r="F365" s="8"/>
      <c r="G365" s="8"/>
      <c r="H365" s="8"/>
      <c r="I365" s="143"/>
      <c r="J365" s="399"/>
      <c r="L365" s="143"/>
      <c r="M365" s="401"/>
    </row>
    <row r="366" spans="4:13" s="3" customFormat="1" x14ac:dyDescent="0.2">
      <c r="D366" s="8"/>
      <c r="E366" s="8"/>
      <c r="F366" s="8"/>
      <c r="G366" s="8"/>
      <c r="H366" s="8"/>
      <c r="I366" s="143"/>
      <c r="J366" s="399"/>
      <c r="L366" s="143"/>
      <c r="M366" s="401"/>
    </row>
    <row r="367" spans="4:13" s="3" customFormat="1" x14ac:dyDescent="0.2">
      <c r="D367" s="8"/>
      <c r="E367" s="8"/>
      <c r="F367" s="8"/>
      <c r="G367" s="8"/>
      <c r="H367" s="8"/>
      <c r="I367" s="143"/>
      <c r="J367" s="399"/>
      <c r="L367" s="143"/>
      <c r="M367" s="401"/>
    </row>
    <row r="368" spans="4:13" s="3" customFormat="1" x14ac:dyDescent="0.2">
      <c r="D368" s="8"/>
      <c r="E368" s="8"/>
      <c r="F368" s="8"/>
      <c r="G368" s="8"/>
      <c r="H368" s="8"/>
      <c r="I368" s="143"/>
      <c r="J368" s="399"/>
      <c r="L368" s="143"/>
      <c r="M368" s="401"/>
    </row>
    <row r="369" spans="4:13" s="3" customFormat="1" x14ac:dyDescent="0.2">
      <c r="D369" s="8"/>
      <c r="E369" s="8"/>
      <c r="F369" s="8"/>
      <c r="G369" s="8"/>
      <c r="H369" s="8"/>
      <c r="I369" s="143"/>
      <c r="J369" s="399"/>
      <c r="L369" s="143"/>
      <c r="M369" s="401"/>
    </row>
    <row r="370" spans="4:13" s="3" customFormat="1" x14ac:dyDescent="0.2">
      <c r="D370" s="8"/>
      <c r="E370" s="8"/>
      <c r="F370" s="8"/>
      <c r="G370" s="8"/>
      <c r="H370" s="8"/>
      <c r="I370" s="143"/>
      <c r="J370" s="399"/>
      <c r="L370" s="143"/>
      <c r="M370" s="401"/>
    </row>
    <row r="371" spans="4:13" s="3" customFormat="1" x14ac:dyDescent="0.2">
      <c r="D371" s="8"/>
      <c r="E371" s="8"/>
      <c r="F371" s="8"/>
      <c r="G371" s="8"/>
      <c r="H371" s="8"/>
      <c r="I371" s="143"/>
      <c r="J371" s="399"/>
      <c r="L371" s="143"/>
      <c r="M371" s="401"/>
    </row>
    <row r="372" spans="4:13" s="3" customFormat="1" x14ac:dyDescent="0.2">
      <c r="D372" s="8"/>
      <c r="E372" s="8"/>
      <c r="F372" s="8"/>
      <c r="G372" s="8"/>
      <c r="H372" s="8"/>
      <c r="I372" s="143"/>
      <c r="J372" s="399"/>
      <c r="L372" s="143"/>
      <c r="M372" s="401"/>
    </row>
    <row r="373" spans="4:13" s="3" customFormat="1" x14ac:dyDescent="0.2">
      <c r="D373" s="8"/>
      <c r="E373" s="8"/>
      <c r="F373" s="8"/>
      <c r="G373" s="8"/>
      <c r="H373" s="8"/>
      <c r="I373" s="143"/>
      <c r="J373" s="399"/>
      <c r="L373" s="143"/>
      <c r="M373" s="401"/>
    </row>
    <row r="374" spans="4:13" s="3" customFormat="1" x14ac:dyDescent="0.2">
      <c r="D374" s="8"/>
      <c r="E374" s="8"/>
      <c r="F374" s="8"/>
      <c r="G374" s="8"/>
      <c r="H374" s="8"/>
      <c r="I374" s="143"/>
      <c r="J374" s="399"/>
      <c r="L374" s="143"/>
      <c r="M374" s="401"/>
    </row>
    <row r="375" spans="4:13" s="3" customFormat="1" x14ac:dyDescent="0.2">
      <c r="D375" s="8"/>
      <c r="E375" s="8"/>
      <c r="F375" s="8"/>
      <c r="G375" s="8"/>
      <c r="H375" s="8"/>
      <c r="I375" s="143"/>
      <c r="J375" s="399"/>
      <c r="L375" s="143"/>
      <c r="M375" s="401"/>
    </row>
    <row r="376" spans="4:13" s="3" customFormat="1" x14ac:dyDescent="0.2">
      <c r="D376" s="8"/>
      <c r="E376" s="8"/>
      <c r="F376" s="8"/>
      <c r="G376" s="8"/>
      <c r="H376" s="8"/>
      <c r="I376" s="143"/>
      <c r="J376" s="399"/>
      <c r="L376" s="143"/>
      <c r="M376" s="401"/>
    </row>
    <row r="377" spans="4:13" s="3" customFormat="1" x14ac:dyDescent="0.2">
      <c r="D377" s="8"/>
      <c r="E377" s="8"/>
      <c r="F377" s="8"/>
      <c r="G377" s="8"/>
      <c r="H377" s="8"/>
      <c r="I377" s="143"/>
      <c r="J377" s="399"/>
      <c r="L377" s="143"/>
      <c r="M377" s="401"/>
    </row>
    <row r="378" spans="4:13" s="3" customFormat="1" x14ac:dyDescent="0.2">
      <c r="D378" s="8"/>
      <c r="E378" s="8"/>
      <c r="F378" s="8"/>
      <c r="G378" s="8"/>
      <c r="H378" s="8"/>
      <c r="I378" s="143"/>
      <c r="J378" s="399"/>
      <c r="L378" s="143"/>
      <c r="M378" s="401"/>
    </row>
    <row r="379" spans="4:13" s="3" customFormat="1" x14ac:dyDescent="0.2">
      <c r="D379" s="8"/>
      <c r="E379" s="8"/>
      <c r="F379" s="8"/>
      <c r="G379" s="8"/>
      <c r="H379" s="8"/>
      <c r="I379" s="143"/>
      <c r="J379" s="399"/>
      <c r="L379" s="143"/>
      <c r="M379" s="401"/>
    </row>
    <row r="380" spans="4:13" s="3" customFormat="1" x14ac:dyDescent="0.2">
      <c r="D380" s="8"/>
      <c r="E380" s="8"/>
      <c r="F380" s="8"/>
      <c r="G380" s="8"/>
      <c r="H380" s="8"/>
      <c r="I380" s="143"/>
      <c r="J380" s="399"/>
      <c r="L380" s="143"/>
      <c r="M380" s="401"/>
    </row>
    <row r="381" spans="4:13" s="3" customFormat="1" x14ac:dyDescent="0.2">
      <c r="D381" s="8"/>
      <c r="E381" s="8"/>
      <c r="F381" s="8"/>
      <c r="G381" s="8"/>
      <c r="H381" s="8"/>
      <c r="I381" s="143"/>
      <c r="J381" s="399"/>
      <c r="L381" s="143"/>
      <c r="M381" s="401"/>
    </row>
    <row r="382" spans="4:13" s="3" customFormat="1" x14ac:dyDescent="0.2">
      <c r="D382" s="8"/>
      <c r="E382" s="8"/>
      <c r="F382" s="8"/>
      <c r="G382" s="8"/>
      <c r="H382" s="8"/>
      <c r="I382" s="143"/>
      <c r="J382" s="399"/>
      <c r="L382" s="143"/>
      <c r="M382" s="401"/>
    </row>
    <row r="383" spans="4:13" s="3" customFormat="1" x14ac:dyDescent="0.2">
      <c r="D383" s="8"/>
      <c r="E383" s="8"/>
      <c r="F383" s="8"/>
      <c r="G383" s="8"/>
      <c r="H383" s="8"/>
      <c r="I383" s="143"/>
      <c r="J383" s="399"/>
      <c r="L383" s="143"/>
      <c r="M383" s="401"/>
    </row>
    <row r="384" spans="4:13" s="3" customFormat="1" x14ac:dyDescent="0.2">
      <c r="D384" s="8"/>
      <c r="E384" s="8"/>
      <c r="F384" s="8"/>
      <c r="G384" s="8"/>
      <c r="H384" s="8"/>
      <c r="I384" s="143"/>
      <c r="J384" s="399"/>
      <c r="L384" s="143"/>
      <c r="M384" s="401"/>
    </row>
    <row r="385" spans="4:13" s="3" customFormat="1" x14ac:dyDescent="0.2">
      <c r="D385" s="8"/>
      <c r="E385" s="8"/>
      <c r="F385" s="8"/>
      <c r="G385" s="8"/>
      <c r="H385" s="8"/>
      <c r="I385" s="143"/>
      <c r="J385" s="399"/>
      <c r="L385" s="143"/>
      <c r="M385" s="401"/>
    </row>
    <row r="386" spans="4:13" s="3" customFormat="1" x14ac:dyDescent="0.2">
      <c r="D386" s="8"/>
      <c r="E386" s="8"/>
      <c r="F386" s="8"/>
      <c r="G386" s="8"/>
      <c r="H386" s="8"/>
      <c r="I386" s="143"/>
      <c r="J386" s="399"/>
      <c r="L386" s="143"/>
      <c r="M386" s="401"/>
    </row>
    <row r="387" spans="4:13" s="3" customFormat="1" x14ac:dyDescent="0.2">
      <c r="D387" s="8"/>
      <c r="E387" s="8"/>
      <c r="F387" s="8"/>
      <c r="G387" s="8"/>
      <c r="H387" s="8"/>
      <c r="I387" s="143"/>
      <c r="J387" s="399"/>
      <c r="L387" s="143"/>
      <c r="M387" s="401"/>
    </row>
    <row r="388" spans="4:13" s="3" customFormat="1" x14ac:dyDescent="0.2">
      <c r="D388" s="8"/>
      <c r="E388" s="8"/>
      <c r="F388" s="8"/>
      <c r="G388" s="8"/>
      <c r="H388" s="8"/>
      <c r="I388" s="143"/>
      <c r="J388" s="399"/>
      <c r="L388" s="143"/>
      <c r="M388" s="401"/>
    </row>
    <row r="389" spans="4:13" s="3" customFormat="1" x14ac:dyDescent="0.2">
      <c r="D389" s="8"/>
      <c r="E389" s="8"/>
      <c r="F389" s="8"/>
      <c r="G389" s="8"/>
      <c r="H389" s="8"/>
      <c r="I389" s="143"/>
      <c r="J389" s="399"/>
      <c r="L389" s="143"/>
      <c r="M389" s="401"/>
    </row>
    <row r="390" spans="4:13" s="3" customFormat="1" x14ac:dyDescent="0.2">
      <c r="D390" s="8"/>
      <c r="E390" s="8"/>
      <c r="F390" s="8"/>
      <c r="G390" s="8"/>
      <c r="H390" s="8"/>
      <c r="I390" s="143"/>
      <c r="J390" s="399"/>
      <c r="L390" s="143"/>
      <c r="M390" s="401"/>
    </row>
    <row r="391" spans="4:13" s="3" customFormat="1" x14ac:dyDescent="0.2">
      <c r="D391" s="8"/>
      <c r="E391" s="8"/>
      <c r="F391" s="8"/>
      <c r="G391" s="8"/>
      <c r="H391" s="8"/>
      <c r="I391" s="143"/>
      <c r="J391" s="399"/>
      <c r="L391" s="143"/>
      <c r="M391" s="401"/>
    </row>
    <row r="392" spans="4:13" s="3" customFormat="1" x14ac:dyDescent="0.2">
      <c r="D392" s="8"/>
      <c r="E392" s="8"/>
      <c r="F392" s="8"/>
      <c r="G392" s="8"/>
      <c r="H392" s="8"/>
      <c r="I392" s="143"/>
      <c r="J392" s="399"/>
      <c r="L392" s="143"/>
      <c r="M392" s="401"/>
    </row>
    <row r="393" spans="4:13" s="3" customFormat="1" x14ac:dyDescent="0.2">
      <c r="D393" s="8"/>
      <c r="E393" s="8"/>
      <c r="F393" s="8"/>
      <c r="G393" s="8"/>
      <c r="H393" s="8"/>
      <c r="I393" s="143"/>
      <c r="J393" s="399"/>
      <c r="L393" s="143"/>
      <c r="M393" s="401"/>
    </row>
    <row r="394" spans="4:13" s="3" customFormat="1" x14ac:dyDescent="0.2">
      <c r="D394" s="8"/>
      <c r="E394" s="8"/>
      <c r="F394" s="8"/>
      <c r="G394" s="8"/>
      <c r="H394" s="8"/>
      <c r="I394" s="143"/>
      <c r="J394" s="399"/>
      <c r="L394" s="143"/>
      <c r="M394" s="401"/>
    </row>
    <row r="395" spans="4:13" s="3" customFormat="1" x14ac:dyDescent="0.2">
      <c r="D395" s="8"/>
      <c r="E395" s="8"/>
      <c r="F395" s="8"/>
      <c r="G395" s="8"/>
      <c r="H395" s="8"/>
      <c r="I395" s="143"/>
      <c r="J395" s="399"/>
      <c r="L395" s="143"/>
      <c r="M395" s="401"/>
    </row>
    <row r="396" spans="4:13" s="3" customFormat="1" x14ac:dyDescent="0.2">
      <c r="D396" s="8"/>
      <c r="E396" s="8"/>
      <c r="F396" s="8"/>
      <c r="G396" s="8"/>
      <c r="H396" s="8"/>
      <c r="I396" s="143"/>
      <c r="J396" s="399"/>
      <c r="L396" s="143"/>
      <c r="M396" s="401"/>
    </row>
    <row r="397" spans="4:13" s="3" customFormat="1" x14ac:dyDescent="0.2">
      <c r="D397" s="8"/>
      <c r="E397" s="8"/>
      <c r="F397" s="8"/>
      <c r="G397" s="8"/>
      <c r="H397" s="8"/>
      <c r="I397" s="143"/>
      <c r="J397" s="399"/>
      <c r="L397" s="143"/>
      <c r="M397" s="401"/>
    </row>
    <row r="398" spans="4:13" s="3" customFormat="1" x14ac:dyDescent="0.2">
      <c r="D398" s="8"/>
      <c r="E398" s="8"/>
      <c r="F398" s="8"/>
      <c r="G398" s="8"/>
      <c r="H398" s="8"/>
      <c r="I398" s="143"/>
      <c r="J398" s="399"/>
      <c r="L398" s="143"/>
      <c r="M398" s="401"/>
    </row>
    <row r="399" spans="4:13" s="3" customFormat="1" x14ac:dyDescent="0.2">
      <c r="D399" s="8"/>
      <c r="E399" s="8"/>
      <c r="F399" s="8"/>
      <c r="G399" s="8"/>
      <c r="H399" s="8"/>
      <c r="I399" s="143"/>
      <c r="J399" s="399"/>
      <c r="L399" s="143"/>
      <c r="M399" s="401"/>
    </row>
    <row r="400" spans="4:13" s="3" customFormat="1" x14ac:dyDescent="0.2">
      <c r="D400" s="8"/>
      <c r="E400" s="8"/>
      <c r="F400" s="8"/>
      <c r="G400" s="8"/>
      <c r="H400" s="8"/>
      <c r="I400" s="143"/>
      <c r="J400" s="399"/>
      <c r="L400" s="143"/>
      <c r="M400" s="401"/>
    </row>
    <row r="401" spans="4:13" s="3" customFormat="1" x14ac:dyDescent="0.2">
      <c r="D401" s="8"/>
      <c r="E401" s="8"/>
      <c r="F401" s="8"/>
      <c r="G401" s="8"/>
      <c r="H401" s="8"/>
      <c r="I401" s="143"/>
      <c r="J401" s="399"/>
      <c r="L401" s="143"/>
      <c r="M401" s="401"/>
    </row>
    <row r="402" spans="4:13" s="3" customFormat="1" x14ac:dyDescent="0.2">
      <c r="D402" s="8"/>
      <c r="E402" s="8"/>
      <c r="F402" s="8"/>
      <c r="G402" s="8"/>
      <c r="H402" s="8"/>
      <c r="I402" s="143"/>
      <c r="J402" s="399"/>
      <c r="L402" s="143"/>
      <c r="M402" s="401"/>
    </row>
    <row r="403" spans="4:13" s="3" customFormat="1" x14ac:dyDescent="0.2">
      <c r="D403" s="8"/>
      <c r="E403" s="8"/>
      <c r="F403" s="8"/>
      <c r="G403" s="8"/>
      <c r="H403" s="8"/>
      <c r="I403" s="143"/>
      <c r="J403" s="399"/>
      <c r="L403" s="143"/>
      <c r="M403" s="401"/>
    </row>
    <row r="404" spans="4:13" s="3" customFormat="1" x14ac:dyDescent="0.2">
      <c r="D404" s="8"/>
      <c r="E404" s="8"/>
      <c r="F404" s="8"/>
      <c r="G404" s="8"/>
      <c r="H404" s="8"/>
      <c r="I404" s="143"/>
      <c r="J404" s="399"/>
      <c r="L404" s="143"/>
      <c r="M404" s="401"/>
    </row>
    <row r="405" spans="4:13" s="3" customFormat="1" x14ac:dyDescent="0.2">
      <c r="D405" s="8"/>
      <c r="E405" s="8"/>
      <c r="F405" s="8"/>
      <c r="G405" s="8"/>
      <c r="H405" s="8"/>
      <c r="I405" s="143"/>
      <c r="J405" s="399"/>
      <c r="L405" s="143"/>
      <c r="M405" s="401"/>
    </row>
    <row r="406" spans="4:13" s="3" customFormat="1" x14ac:dyDescent="0.2">
      <c r="D406" s="8"/>
      <c r="E406" s="8"/>
      <c r="F406" s="8"/>
      <c r="G406" s="8"/>
      <c r="H406" s="8"/>
      <c r="I406" s="143"/>
      <c r="J406" s="399"/>
      <c r="L406" s="143"/>
      <c r="M406" s="401"/>
    </row>
    <row r="407" spans="4:13" s="3" customFormat="1" x14ac:dyDescent="0.2">
      <c r="D407" s="8"/>
      <c r="E407" s="8"/>
      <c r="F407" s="8"/>
      <c r="G407" s="8"/>
      <c r="H407" s="8"/>
      <c r="I407" s="143"/>
      <c r="J407" s="399"/>
      <c r="L407" s="143"/>
      <c r="M407" s="401"/>
    </row>
    <row r="408" spans="4:13" s="3" customFormat="1" x14ac:dyDescent="0.2">
      <c r="D408" s="8"/>
      <c r="E408" s="8"/>
      <c r="F408" s="8"/>
      <c r="G408" s="8"/>
      <c r="H408" s="8"/>
      <c r="I408" s="143"/>
      <c r="J408" s="399"/>
      <c r="L408" s="143"/>
      <c r="M408" s="401"/>
    </row>
    <row r="409" spans="4:13" s="3" customFormat="1" x14ac:dyDescent="0.2">
      <c r="D409" s="8"/>
      <c r="E409" s="8"/>
      <c r="F409" s="8"/>
      <c r="G409" s="8"/>
      <c r="H409" s="8"/>
      <c r="I409" s="143"/>
      <c r="J409" s="399"/>
      <c r="L409" s="143"/>
      <c r="M409" s="401"/>
    </row>
    <row r="410" spans="4:13" s="3" customFormat="1" x14ac:dyDescent="0.2">
      <c r="D410" s="8"/>
      <c r="E410" s="8"/>
      <c r="F410" s="8"/>
      <c r="G410" s="8"/>
      <c r="H410" s="8"/>
      <c r="I410" s="143"/>
      <c r="J410" s="399"/>
      <c r="L410" s="143"/>
      <c r="M410" s="401"/>
    </row>
    <row r="411" spans="4:13" s="3" customFormat="1" x14ac:dyDescent="0.2">
      <c r="D411" s="8"/>
      <c r="E411" s="8"/>
      <c r="F411" s="8"/>
      <c r="G411" s="8"/>
      <c r="H411" s="8"/>
      <c r="I411" s="143"/>
      <c r="J411" s="399"/>
      <c r="L411" s="143"/>
      <c r="M411" s="401"/>
    </row>
    <row r="412" spans="4:13" s="3" customFormat="1" x14ac:dyDescent="0.2">
      <c r="D412" s="8"/>
      <c r="E412" s="8"/>
      <c r="F412" s="8"/>
      <c r="G412" s="8"/>
      <c r="H412" s="8"/>
      <c r="I412" s="143"/>
      <c r="J412" s="399"/>
      <c r="L412" s="143"/>
      <c r="M412" s="401"/>
    </row>
    <row r="413" spans="4:13" s="3" customFormat="1" x14ac:dyDescent="0.2">
      <c r="D413" s="8"/>
      <c r="E413" s="8"/>
      <c r="F413" s="8"/>
      <c r="G413" s="8"/>
      <c r="H413" s="8"/>
      <c r="I413" s="143"/>
      <c r="J413" s="399"/>
      <c r="L413" s="143"/>
      <c r="M413" s="401"/>
    </row>
    <row r="414" spans="4:13" s="3" customFormat="1" x14ac:dyDescent="0.2">
      <c r="D414" s="8"/>
      <c r="E414" s="8"/>
      <c r="F414" s="8"/>
      <c r="G414" s="8"/>
      <c r="H414" s="8"/>
      <c r="I414" s="143"/>
      <c r="J414" s="399"/>
      <c r="L414" s="143"/>
      <c r="M414" s="401"/>
    </row>
    <row r="415" spans="4:13" s="3" customFormat="1" x14ac:dyDescent="0.2">
      <c r="D415" s="8"/>
      <c r="E415" s="8"/>
      <c r="F415" s="8"/>
      <c r="G415" s="8"/>
      <c r="H415" s="8"/>
      <c r="I415" s="143"/>
      <c r="J415" s="399"/>
      <c r="L415" s="143"/>
      <c r="M415" s="401"/>
    </row>
    <row r="416" spans="4:13" s="3" customFormat="1" x14ac:dyDescent="0.2">
      <c r="D416" s="8"/>
      <c r="E416" s="8"/>
      <c r="F416" s="8"/>
      <c r="G416" s="8"/>
      <c r="H416" s="8"/>
      <c r="I416" s="143"/>
      <c r="J416" s="399"/>
      <c r="L416" s="143"/>
      <c r="M416" s="401"/>
    </row>
    <row r="417" spans="4:13" s="3" customFormat="1" x14ac:dyDescent="0.2">
      <c r="D417" s="8"/>
      <c r="E417" s="8"/>
      <c r="F417" s="8"/>
      <c r="G417" s="8"/>
      <c r="H417" s="8"/>
      <c r="I417" s="143"/>
      <c r="J417" s="399"/>
      <c r="L417" s="143"/>
      <c r="M417" s="401"/>
    </row>
    <row r="418" spans="4:13" s="3" customFormat="1" x14ac:dyDescent="0.2">
      <c r="D418" s="8"/>
      <c r="E418" s="8"/>
      <c r="F418" s="8"/>
      <c r="G418" s="8"/>
      <c r="H418" s="8"/>
      <c r="I418" s="143"/>
      <c r="J418" s="399"/>
      <c r="L418" s="143"/>
      <c r="M418" s="401"/>
    </row>
    <row r="419" spans="4:13" s="3" customFormat="1" x14ac:dyDescent="0.2">
      <c r="D419" s="8"/>
      <c r="E419" s="8"/>
      <c r="F419" s="8"/>
      <c r="G419" s="8"/>
      <c r="H419" s="8"/>
      <c r="I419" s="143"/>
      <c r="J419" s="399"/>
      <c r="L419" s="143"/>
      <c r="M419" s="401"/>
    </row>
    <row r="420" spans="4:13" s="3" customFormat="1" x14ac:dyDescent="0.2">
      <c r="D420" s="8"/>
      <c r="E420" s="8"/>
      <c r="F420" s="8"/>
      <c r="G420" s="8"/>
      <c r="H420" s="8"/>
      <c r="I420" s="143"/>
      <c r="J420" s="399"/>
      <c r="L420" s="143"/>
      <c r="M420" s="401"/>
    </row>
    <row r="421" spans="4:13" s="3" customFormat="1" x14ac:dyDescent="0.2">
      <c r="D421" s="8"/>
      <c r="E421" s="8"/>
      <c r="F421" s="8"/>
      <c r="G421" s="8"/>
      <c r="H421" s="8"/>
      <c r="I421" s="143"/>
      <c r="J421" s="399"/>
      <c r="L421" s="143"/>
      <c r="M421" s="401"/>
    </row>
    <row r="422" spans="4:13" s="3" customFormat="1" x14ac:dyDescent="0.2">
      <c r="D422" s="8"/>
      <c r="E422" s="8"/>
      <c r="F422" s="8"/>
      <c r="G422" s="8"/>
      <c r="H422" s="8"/>
      <c r="I422" s="143"/>
      <c r="J422" s="399"/>
      <c r="L422" s="143"/>
      <c r="M422" s="401"/>
    </row>
    <row r="423" spans="4:13" s="3" customFormat="1" x14ac:dyDescent="0.2">
      <c r="D423" s="8"/>
      <c r="E423" s="8"/>
      <c r="F423" s="8"/>
      <c r="G423" s="8"/>
      <c r="H423" s="8"/>
      <c r="I423" s="143"/>
      <c r="J423" s="399"/>
      <c r="L423" s="143"/>
      <c r="M423" s="401"/>
    </row>
    <row r="424" spans="4:13" s="3" customFormat="1" x14ac:dyDescent="0.2">
      <c r="D424" s="8"/>
      <c r="E424" s="8"/>
      <c r="F424" s="8"/>
      <c r="G424" s="8"/>
      <c r="H424" s="8"/>
      <c r="I424" s="143"/>
      <c r="J424" s="399"/>
      <c r="L424" s="143"/>
      <c r="M424" s="401"/>
    </row>
    <row r="425" spans="4:13" s="3" customFormat="1" x14ac:dyDescent="0.2">
      <c r="D425" s="8"/>
      <c r="E425" s="8"/>
      <c r="F425" s="8"/>
      <c r="G425" s="8"/>
      <c r="H425" s="8"/>
      <c r="I425" s="143"/>
      <c r="J425" s="399"/>
      <c r="L425" s="143"/>
      <c r="M425" s="401"/>
    </row>
    <row r="426" spans="4:13" s="3" customFormat="1" x14ac:dyDescent="0.2">
      <c r="D426" s="8"/>
      <c r="E426" s="8"/>
      <c r="F426" s="8"/>
      <c r="G426" s="8"/>
      <c r="H426" s="8"/>
      <c r="I426" s="143"/>
      <c r="J426" s="399"/>
      <c r="L426" s="143"/>
      <c r="M426" s="401"/>
    </row>
    <row r="427" spans="4:13" s="3" customFormat="1" x14ac:dyDescent="0.2">
      <c r="D427" s="8"/>
      <c r="E427" s="8"/>
      <c r="F427" s="8"/>
      <c r="G427" s="8"/>
      <c r="H427" s="8"/>
      <c r="I427" s="143"/>
      <c r="J427" s="399"/>
      <c r="L427" s="143"/>
      <c r="M427" s="401"/>
    </row>
    <row r="428" spans="4:13" s="3" customFormat="1" x14ac:dyDescent="0.2">
      <c r="D428" s="8"/>
      <c r="E428" s="8"/>
      <c r="F428" s="8"/>
      <c r="G428" s="8"/>
      <c r="H428" s="8"/>
      <c r="I428" s="143"/>
      <c r="J428" s="399"/>
      <c r="L428" s="143"/>
      <c r="M428" s="401"/>
    </row>
    <row r="429" spans="4:13" s="3" customFormat="1" x14ac:dyDescent="0.2">
      <c r="D429" s="8"/>
      <c r="E429" s="8"/>
      <c r="F429" s="8"/>
      <c r="G429" s="8"/>
      <c r="H429" s="8"/>
      <c r="I429" s="143"/>
      <c r="J429" s="399"/>
      <c r="L429" s="143"/>
      <c r="M429" s="401"/>
    </row>
    <row r="430" spans="4:13" s="3" customFormat="1" x14ac:dyDescent="0.2">
      <c r="D430" s="8"/>
      <c r="E430" s="8"/>
      <c r="F430" s="8"/>
      <c r="G430" s="8"/>
      <c r="H430" s="8"/>
      <c r="I430" s="143"/>
      <c r="J430" s="399"/>
      <c r="L430" s="143"/>
      <c r="M430" s="401"/>
    </row>
    <row r="431" spans="4:13" s="3" customFormat="1" x14ac:dyDescent="0.2">
      <c r="D431" s="8"/>
      <c r="E431" s="8"/>
      <c r="F431" s="8"/>
      <c r="G431" s="8"/>
      <c r="H431" s="8"/>
      <c r="I431" s="143"/>
      <c r="J431" s="399"/>
      <c r="L431" s="143"/>
      <c r="M431" s="401"/>
    </row>
    <row r="432" spans="4:13" s="3" customFormat="1" x14ac:dyDescent="0.2">
      <c r="D432" s="8"/>
      <c r="E432" s="8"/>
      <c r="F432" s="8"/>
      <c r="G432" s="8"/>
      <c r="H432" s="8"/>
      <c r="I432" s="143"/>
      <c r="J432" s="399"/>
      <c r="L432" s="143"/>
      <c r="M432" s="401"/>
    </row>
    <row r="433" spans="4:13" s="3" customFormat="1" x14ac:dyDescent="0.2">
      <c r="D433" s="8"/>
      <c r="E433" s="8"/>
      <c r="F433" s="8"/>
      <c r="G433" s="8"/>
      <c r="H433" s="8"/>
      <c r="I433" s="143"/>
      <c r="J433" s="399"/>
      <c r="L433" s="143"/>
      <c r="M433" s="401"/>
    </row>
    <row r="434" spans="4:13" s="3" customFormat="1" x14ac:dyDescent="0.2">
      <c r="D434" s="8"/>
      <c r="E434" s="8"/>
      <c r="F434" s="8"/>
      <c r="G434" s="8"/>
      <c r="H434" s="8"/>
      <c r="I434" s="143"/>
      <c r="J434" s="399"/>
      <c r="L434" s="143"/>
      <c r="M434" s="401"/>
    </row>
    <row r="435" spans="4:13" s="3" customFormat="1" x14ac:dyDescent="0.2">
      <c r="D435" s="8"/>
      <c r="E435" s="8"/>
      <c r="F435" s="8"/>
      <c r="G435" s="8"/>
      <c r="H435" s="8"/>
      <c r="I435" s="143"/>
      <c r="J435" s="399"/>
      <c r="L435" s="143"/>
      <c r="M435" s="401"/>
    </row>
    <row r="436" spans="4:13" s="3" customFormat="1" x14ac:dyDescent="0.2">
      <c r="D436" s="8"/>
      <c r="E436" s="8"/>
      <c r="F436" s="8"/>
      <c r="G436" s="8"/>
      <c r="H436" s="8"/>
      <c r="I436" s="143"/>
      <c r="J436" s="399"/>
      <c r="L436" s="143"/>
      <c r="M436" s="401"/>
    </row>
    <row r="437" spans="4:13" s="3" customFormat="1" x14ac:dyDescent="0.2">
      <c r="D437" s="8"/>
      <c r="E437" s="8"/>
      <c r="F437" s="8"/>
      <c r="G437" s="8"/>
      <c r="H437" s="8"/>
      <c r="I437" s="143"/>
      <c r="J437" s="399"/>
      <c r="L437" s="143"/>
      <c r="M437" s="401"/>
    </row>
    <row r="438" spans="4:13" s="3" customFormat="1" x14ac:dyDescent="0.2">
      <c r="D438" s="8"/>
      <c r="E438" s="8"/>
      <c r="F438" s="8"/>
      <c r="G438" s="8"/>
      <c r="H438" s="8"/>
      <c r="I438" s="143"/>
      <c r="J438" s="399"/>
      <c r="L438" s="143"/>
      <c r="M438" s="401"/>
    </row>
    <row r="439" spans="4:13" s="3" customFormat="1" x14ac:dyDescent="0.2">
      <c r="D439" s="8"/>
      <c r="E439" s="8"/>
      <c r="F439" s="8"/>
      <c r="G439" s="8"/>
      <c r="H439" s="8"/>
      <c r="I439" s="143"/>
      <c r="J439" s="399"/>
      <c r="L439" s="143"/>
      <c r="M439" s="401"/>
    </row>
    <row r="440" spans="4:13" s="3" customFormat="1" x14ac:dyDescent="0.2">
      <c r="D440" s="8"/>
      <c r="E440" s="8"/>
      <c r="F440" s="8"/>
      <c r="G440" s="8"/>
      <c r="H440" s="8"/>
      <c r="I440" s="143"/>
      <c r="J440" s="399"/>
      <c r="L440" s="143"/>
      <c r="M440" s="401"/>
    </row>
    <row r="441" spans="4:13" s="3" customFormat="1" x14ac:dyDescent="0.2">
      <c r="D441" s="8"/>
      <c r="E441" s="8"/>
      <c r="F441" s="8"/>
      <c r="G441" s="8"/>
      <c r="H441" s="8"/>
      <c r="I441" s="143"/>
      <c r="J441" s="399"/>
      <c r="L441" s="143"/>
      <c r="M441" s="401"/>
    </row>
    <row r="442" spans="4:13" s="3" customFormat="1" x14ac:dyDescent="0.2">
      <c r="D442" s="8"/>
      <c r="E442" s="8"/>
      <c r="F442" s="8"/>
      <c r="G442" s="8"/>
      <c r="H442" s="8"/>
      <c r="I442" s="143"/>
      <c r="J442" s="399"/>
      <c r="L442" s="143"/>
      <c r="M442" s="401"/>
    </row>
    <row r="443" spans="4:13" s="3" customFormat="1" x14ac:dyDescent="0.2">
      <c r="D443" s="8"/>
      <c r="E443" s="8"/>
      <c r="F443" s="8"/>
      <c r="G443" s="8"/>
      <c r="H443" s="8"/>
      <c r="I443" s="143"/>
      <c r="J443" s="399"/>
      <c r="L443" s="143"/>
      <c r="M443" s="401"/>
    </row>
    <row r="444" spans="4:13" s="3" customFormat="1" x14ac:dyDescent="0.2">
      <c r="D444" s="8"/>
      <c r="E444" s="8"/>
      <c r="F444" s="8"/>
      <c r="G444" s="8"/>
      <c r="H444" s="8"/>
      <c r="I444" s="143"/>
      <c r="J444" s="399"/>
      <c r="L444" s="143"/>
      <c r="M444" s="401"/>
    </row>
    <row r="445" spans="4:13" s="3" customFormat="1" x14ac:dyDescent="0.2">
      <c r="D445" s="8"/>
      <c r="E445" s="8"/>
      <c r="F445" s="8"/>
      <c r="G445" s="8"/>
      <c r="H445" s="8"/>
      <c r="I445" s="143"/>
      <c r="J445" s="399"/>
      <c r="L445" s="143"/>
      <c r="M445" s="401"/>
    </row>
    <row r="446" spans="4:13" s="3" customFormat="1" x14ac:dyDescent="0.2">
      <c r="D446" s="8"/>
      <c r="E446" s="8"/>
      <c r="F446" s="8"/>
      <c r="G446" s="8"/>
      <c r="H446" s="8"/>
      <c r="I446" s="143"/>
      <c r="J446" s="399"/>
      <c r="L446" s="143"/>
      <c r="M446" s="401"/>
    </row>
    <row r="447" spans="4:13" s="3" customFormat="1" x14ac:dyDescent="0.2">
      <c r="D447" s="8"/>
      <c r="E447" s="8"/>
      <c r="F447" s="8"/>
      <c r="G447" s="8"/>
      <c r="H447" s="8"/>
      <c r="I447" s="143"/>
      <c r="J447" s="399"/>
      <c r="L447" s="143"/>
      <c r="M447" s="401"/>
    </row>
    <row r="448" spans="4:13" s="3" customFormat="1" x14ac:dyDescent="0.2">
      <c r="D448" s="8"/>
      <c r="E448" s="8"/>
      <c r="F448" s="8"/>
      <c r="G448" s="8"/>
      <c r="H448" s="8"/>
      <c r="I448" s="143"/>
      <c r="J448" s="399"/>
      <c r="L448" s="143"/>
      <c r="M448" s="401"/>
    </row>
    <row r="449" spans="4:13" s="3" customFormat="1" x14ac:dyDescent="0.2">
      <c r="D449" s="8"/>
      <c r="E449" s="8"/>
      <c r="F449" s="8"/>
      <c r="G449" s="8"/>
      <c r="H449" s="8"/>
      <c r="I449" s="143"/>
      <c r="J449" s="399"/>
      <c r="L449" s="143"/>
      <c r="M449" s="401"/>
    </row>
    <row r="450" spans="4:13" s="3" customFormat="1" x14ac:dyDescent="0.2">
      <c r="D450" s="8"/>
      <c r="E450" s="8"/>
      <c r="F450" s="8"/>
      <c r="G450" s="8"/>
      <c r="H450" s="8"/>
      <c r="I450" s="143"/>
      <c r="J450" s="399"/>
      <c r="L450" s="143"/>
      <c r="M450" s="401"/>
    </row>
    <row r="451" spans="4:13" s="3" customFormat="1" x14ac:dyDescent="0.2">
      <c r="D451" s="8"/>
      <c r="E451" s="8"/>
      <c r="F451" s="8"/>
      <c r="G451" s="8"/>
      <c r="H451" s="8"/>
      <c r="I451" s="143"/>
      <c r="J451" s="399"/>
      <c r="L451" s="143"/>
      <c r="M451" s="401"/>
    </row>
    <row r="452" spans="4:13" s="3" customFormat="1" x14ac:dyDescent="0.2">
      <c r="D452" s="8"/>
      <c r="E452" s="8"/>
      <c r="F452" s="8"/>
      <c r="G452" s="8"/>
      <c r="H452" s="8"/>
      <c r="I452" s="143"/>
      <c r="J452" s="399"/>
      <c r="L452" s="143"/>
      <c r="M452" s="401"/>
    </row>
    <row r="453" spans="4:13" s="3" customFormat="1" x14ac:dyDescent="0.2">
      <c r="D453" s="8"/>
      <c r="E453" s="8"/>
      <c r="F453" s="8"/>
      <c r="G453" s="8"/>
      <c r="H453" s="8"/>
      <c r="I453" s="143"/>
      <c r="J453" s="399"/>
      <c r="L453" s="143"/>
      <c r="M453" s="401"/>
    </row>
    <row r="454" spans="4:13" s="3" customFormat="1" x14ac:dyDescent="0.2">
      <c r="D454" s="8"/>
      <c r="E454" s="8"/>
      <c r="F454" s="8"/>
      <c r="G454" s="8"/>
      <c r="H454" s="8"/>
      <c r="I454" s="143"/>
      <c r="J454" s="399"/>
      <c r="L454" s="143"/>
      <c r="M454" s="401"/>
    </row>
    <row r="455" spans="4:13" s="3" customFormat="1" x14ac:dyDescent="0.2">
      <c r="D455" s="8"/>
      <c r="E455" s="8"/>
      <c r="F455" s="8"/>
      <c r="G455" s="8"/>
      <c r="H455" s="8"/>
      <c r="I455" s="143"/>
      <c r="J455" s="399"/>
      <c r="L455" s="143"/>
      <c r="M455" s="401"/>
    </row>
    <row r="456" spans="4:13" s="3" customFormat="1" x14ac:dyDescent="0.2">
      <c r="D456" s="8"/>
      <c r="E456" s="8"/>
      <c r="F456" s="8"/>
      <c r="G456" s="8"/>
      <c r="H456" s="8"/>
      <c r="I456" s="143"/>
      <c r="J456" s="399"/>
      <c r="L456" s="143"/>
      <c r="M456" s="401"/>
    </row>
    <row r="457" spans="4:13" s="3" customFormat="1" x14ac:dyDescent="0.2">
      <c r="D457" s="8"/>
      <c r="E457" s="8"/>
      <c r="F457" s="8"/>
      <c r="G457" s="8"/>
      <c r="H457" s="8"/>
      <c r="I457" s="143"/>
      <c r="J457" s="399"/>
      <c r="L457" s="143"/>
      <c r="M457" s="401"/>
    </row>
    <row r="458" spans="4:13" s="3" customFormat="1" x14ac:dyDescent="0.2">
      <c r="D458" s="8"/>
      <c r="E458" s="8"/>
      <c r="F458" s="8"/>
      <c r="G458" s="8"/>
      <c r="H458" s="8"/>
      <c r="I458" s="143"/>
      <c r="J458" s="399"/>
      <c r="L458" s="143"/>
      <c r="M458" s="401"/>
    </row>
    <row r="459" spans="4:13" s="3" customFormat="1" x14ac:dyDescent="0.2">
      <c r="D459" s="8"/>
      <c r="E459" s="8"/>
      <c r="F459" s="8"/>
      <c r="G459" s="8"/>
      <c r="H459" s="8"/>
      <c r="I459" s="143"/>
      <c r="J459" s="399"/>
      <c r="L459" s="143"/>
      <c r="M459" s="401"/>
    </row>
    <row r="460" spans="4:13" s="3" customFormat="1" x14ac:dyDescent="0.2">
      <c r="D460" s="8"/>
      <c r="E460" s="8"/>
      <c r="F460" s="8"/>
      <c r="G460" s="8"/>
      <c r="H460" s="8"/>
      <c r="I460" s="143"/>
      <c r="J460" s="399"/>
      <c r="L460" s="143"/>
      <c r="M460" s="401"/>
    </row>
    <row r="461" spans="4:13" s="3" customFormat="1" x14ac:dyDescent="0.2">
      <c r="D461" s="8"/>
      <c r="E461" s="8"/>
      <c r="F461" s="8"/>
      <c r="G461" s="8"/>
      <c r="H461" s="8"/>
      <c r="I461" s="143"/>
      <c r="J461" s="399"/>
      <c r="L461" s="143"/>
      <c r="M461" s="401"/>
    </row>
    <row r="462" spans="4:13" s="3" customFormat="1" x14ac:dyDescent="0.2">
      <c r="D462" s="8"/>
      <c r="E462" s="8"/>
      <c r="F462" s="8"/>
      <c r="G462" s="8"/>
      <c r="H462" s="8"/>
      <c r="I462" s="143"/>
      <c r="J462" s="399"/>
      <c r="L462" s="143"/>
      <c r="M462" s="401"/>
    </row>
    <row r="463" spans="4:13" s="3" customFormat="1" x14ac:dyDescent="0.2">
      <c r="D463" s="8"/>
      <c r="E463" s="8"/>
      <c r="F463" s="8"/>
      <c r="G463" s="8"/>
      <c r="H463" s="8"/>
      <c r="I463" s="143"/>
      <c r="J463" s="399"/>
      <c r="L463" s="143"/>
      <c r="M463" s="401"/>
    </row>
    <row r="464" spans="4:13" s="3" customFormat="1" x14ac:dyDescent="0.2">
      <c r="D464" s="8"/>
      <c r="E464" s="8"/>
      <c r="F464" s="8"/>
      <c r="G464" s="8"/>
      <c r="H464" s="8"/>
      <c r="I464" s="143"/>
      <c r="J464" s="399"/>
      <c r="L464" s="143"/>
      <c r="M464" s="401"/>
    </row>
    <row r="465" spans="4:13" s="3" customFormat="1" x14ac:dyDescent="0.2">
      <c r="D465" s="8"/>
      <c r="E465" s="8"/>
      <c r="F465" s="8"/>
      <c r="G465" s="8"/>
      <c r="H465" s="8"/>
      <c r="I465" s="143"/>
      <c r="J465" s="399"/>
      <c r="L465" s="143"/>
      <c r="M465" s="401"/>
    </row>
    <row r="466" spans="4:13" s="3" customFormat="1" x14ac:dyDescent="0.2">
      <c r="D466" s="8"/>
      <c r="E466" s="8"/>
      <c r="F466" s="8"/>
      <c r="G466" s="8"/>
      <c r="H466" s="8"/>
      <c r="I466" s="143"/>
      <c r="J466" s="399"/>
      <c r="L466" s="143"/>
      <c r="M466" s="401"/>
    </row>
    <row r="467" spans="4:13" s="3" customFormat="1" x14ac:dyDescent="0.2">
      <c r="D467" s="8"/>
      <c r="E467" s="8"/>
      <c r="F467" s="8"/>
      <c r="G467" s="8"/>
      <c r="H467" s="8"/>
      <c r="I467" s="143"/>
      <c r="J467" s="399"/>
      <c r="L467" s="143"/>
      <c r="M467" s="401"/>
    </row>
    <row r="468" spans="4:13" s="3" customFormat="1" x14ac:dyDescent="0.2">
      <c r="D468" s="8"/>
      <c r="E468" s="8"/>
      <c r="F468" s="8"/>
      <c r="G468" s="8"/>
      <c r="H468" s="8"/>
      <c r="I468" s="143"/>
      <c r="J468" s="399"/>
      <c r="L468" s="143"/>
      <c r="M468" s="401"/>
    </row>
    <row r="469" spans="4:13" s="3" customFormat="1" x14ac:dyDescent="0.2">
      <c r="D469" s="8"/>
      <c r="E469" s="8"/>
      <c r="F469" s="8"/>
      <c r="G469" s="8"/>
      <c r="H469" s="8"/>
      <c r="I469" s="143"/>
      <c r="J469" s="399"/>
      <c r="L469" s="143"/>
      <c r="M469" s="401"/>
    </row>
    <row r="470" spans="4:13" s="3" customFormat="1" x14ac:dyDescent="0.2">
      <c r="D470" s="8"/>
      <c r="E470" s="8"/>
      <c r="F470" s="8"/>
      <c r="G470" s="8"/>
      <c r="H470" s="8"/>
      <c r="I470" s="143"/>
      <c r="J470" s="399"/>
      <c r="L470" s="143"/>
      <c r="M470" s="401"/>
    </row>
    <row r="471" spans="4:13" s="3" customFormat="1" x14ac:dyDescent="0.2">
      <c r="D471" s="8"/>
      <c r="E471" s="8"/>
      <c r="F471" s="8"/>
      <c r="G471" s="8"/>
      <c r="H471" s="8"/>
      <c r="I471" s="143"/>
      <c r="J471" s="399"/>
      <c r="L471" s="143"/>
      <c r="M471" s="401"/>
    </row>
    <row r="472" spans="4:13" s="3" customFormat="1" x14ac:dyDescent="0.2">
      <c r="D472" s="8"/>
      <c r="E472" s="8"/>
      <c r="F472" s="8"/>
      <c r="G472" s="8"/>
      <c r="H472" s="8"/>
      <c r="I472" s="143"/>
      <c r="J472" s="399"/>
      <c r="L472" s="143"/>
      <c r="M472" s="401"/>
    </row>
    <row r="473" spans="4:13" s="3" customFormat="1" x14ac:dyDescent="0.2">
      <c r="D473" s="8"/>
      <c r="E473" s="8"/>
      <c r="F473" s="8"/>
      <c r="G473" s="8"/>
      <c r="H473" s="8"/>
      <c r="I473" s="143"/>
      <c r="J473" s="399"/>
      <c r="L473" s="143"/>
      <c r="M473" s="401"/>
    </row>
    <row r="474" spans="4:13" s="3" customFormat="1" x14ac:dyDescent="0.2">
      <c r="D474" s="8"/>
      <c r="E474" s="8"/>
      <c r="F474" s="8"/>
      <c r="G474" s="8"/>
      <c r="H474" s="8"/>
      <c r="I474" s="143"/>
      <c r="J474" s="399"/>
      <c r="L474" s="143"/>
      <c r="M474" s="401"/>
    </row>
    <row r="475" spans="4:13" s="3" customFormat="1" x14ac:dyDescent="0.2">
      <c r="D475" s="8"/>
      <c r="E475" s="8"/>
      <c r="F475" s="8"/>
      <c r="G475" s="8"/>
      <c r="H475" s="8"/>
      <c r="I475" s="143"/>
      <c r="J475" s="399"/>
      <c r="L475" s="143"/>
      <c r="M475" s="401"/>
    </row>
    <row r="476" spans="4:13" s="3" customFormat="1" x14ac:dyDescent="0.2">
      <c r="D476" s="8"/>
      <c r="E476" s="8"/>
      <c r="F476" s="8"/>
      <c r="G476" s="8"/>
      <c r="H476" s="8"/>
      <c r="I476" s="143"/>
      <c r="J476" s="399"/>
      <c r="L476" s="143"/>
      <c r="M476" s="401"/>
    </row>
    <row r="477" spans="4:13" s="3" customFormat="1" x14ac:dyDescent="0.2">
      <c r="D477" s="8"/>
      <c r="E477" s="8"/>
      <c r="F477" s="8"/>
      <c r="G477" s="8"/>
      <c r="H477" s="8"/>
      <c r="I477" s="143"/>
      <c r="J477" s="399"/>
      <c r="L477" s="143"/>
      <c r="M477" s="401"/>
    </row>
    <row r="478" spans="4:13" s="3" customFormat="1" x14ac:dyDescent="0.2">
      <c r="D478" s="8"/>
      <c r="E478" s="8"/>
      <c r="F478" s="8"/>
      <c r="G478" s="8"/>
      <c r="H478" s="8"/>
      <c r="I478" s="143"/>
      <c r="J478" s="399"/>
      <c r="L478" s="143"/>
      <c r="M478" s="401"/>
    </row>
    <row r="479" spans="4:13" s="3" customFormat="1" x14ac:dyDescent="0.2">
      <c r="D479" s="8"/>
      <c r="E479" s="8"/>
      <c r="F479" s="8"/>
      <c r="G479" s="8"/>
      <c r="H479" s="8"/>
      <c r="I479" s="143"/>
      <c r="J479" s="399"/>
      <c r="L479" s="143"/>
      <c r="M479" s="401"/>
    </row>
    <row r="480" spans="4:13" s="3" customFormat="1" x14ac:dyDescent="0.2">
      <c r="D480" s="8"/>
      <c r="E480" s="8"/>
      <c r="F480" s="8"/>
      <c r="G480" s="8"/>
      <c r="H480" s="8"/>
      <c r="I480" s="143"/>
      <c r="J480" s="399"/>
      <c r="L480" s="143"/>
      <c r="M480" s="401"/>
    </row>
    <row r="481" spans="1:13" s="3" customFormat="1" x14ac:dyDescent="0.2">
      <c r="D481" s="8"/>
      <c r="E481" s="8"/>
      <c r="F481" s="8"/>
      <c r="G481" s="8"/>
      <c r="H481" s="8"/>
      <c r="I481" s="143"/>
      <c r="J481" s="399"/>
      <c r="L481" s="143"/>
      <c r="M481" s="401"/>
    </row>
    <row r="482" spans="1:13" s="3" customFormat="1" x14ac:dyDescent="0.2">
      <c r="D482" s="8"/>
      <c r="E482" s="8"/>
      <c r="F482" s="8"/>
      <c r="G482" s="8"/>
      <c r="H482" s="8"/>
      <c r="I482" s="143"/>
      <c r="J482" s="399"/>
      <c r="L482" s="143"/>
      <c r="M482" s="401"/>
    </row>
    <row r="483" spans="1:13" s="3" customFormat="1" x14ac:dyDescent="0.2">
      <c r="D483" s="8"/>
      <c r="E483" s="8"/>
      <c r="F483" s="8"/>
      <c r="G483" s="8"/>
      <c r="H483" s="8"/>
      <c r="I483" s="143"/>
      <c r="J483" s="399"/>
      <c r="L483" s="143"/>
      <c r="M483" s="401"/>
    </row>
    <row r="484" spans="1:13" s="3" customFormat="1" x14ac:dyDescent="0.2">
      <c r="D484" s="8"/>
      <c r="E484" s="8"/>
      <c r="F484" s="8"/>
      <c r="G484" s="8"/>
      <c r="H484" s="8"/>
      <c r="I484" s="143"/>
      <c r="J484" s="399"/>
      <c r="L484" s="143"/>
      <c r="M484" s="401"/>
    </row>
    <row r="485" spans="1:13" s="3" customFormat="1" x14ac:dyDescent="0.2">
      <c r="D485" s="8"/>
      <c r="E485" s="8"/>
      <c r="F485" s="8"/>
      <c r="G485" s="8"/>
      <c r="H485" s="8"/>
      <c r="I485" s="143"/>
      <c r="J485" s="399"/>
      <c r="L485" s="143"/>
      <c r="M485" s="401"/>
    </row>
    <row r="486" spans="1:13" s="3" customFormat="1" x14ac:dyDescent="0.2">
      <c r="D486" s="8"/>
      <c r="E486" s="8"/>
      <c r="F486" s="8"/>
      <c r="G486" s="8"/>
      <c r="H486" s="8"/>
      <c r="I486" s="143"/>
      <c r="J486" s="399"/>
      <c r="L486" s="143"/>
      <c r="M486" s="401"/>
    </row>
    <row r="487" spans="1:13" s="3" customFormat="1" x14ac:dyDescent="0.2">
      <c r="D487" s="8"/>
      <c r="E487" s="8"/>
      <c r="F487" s="8"/>
      <c r="G487" s="8"/>
      <c r="H487" s="8"/>
      <c r="I487" s="143"/>
      <c r="J487" s="399"/>
      <c r="L487" s="143"/>
      <c r="M487" s="401"/>
    </row>
    <row r="488" spans="1:13" s="3" customFormat="1" x14ac:dyDescent="0.2">
      <c r="D488" s="8"/>
      <c r="E488" s="8"/>
      <c r="F488" s="8"/>
      <c r="G488" s="8"/>
      <c r="H488" s="8"/>
      <c r="I488" s="143"/>
      <c r="J488" s="399"/>
      <c r="L488" s="143"/>
      <c r="M488" s="401"/>
    </row>
    <row r="489" spans="1:13" x14ac:dyDescent="0.2">
      <c r="A489" s="3"/>
      <c r="B489" s="3"/>
      <c r="C489" s="3"/>
      <c r="F489" s="8"/>
      <c r="G489" s="8"/>
      <c r="H489" s="8"/>
    </row>
    <row r="490" spans="1:13" x14ac:dyDescent="0.2">
      <c r="A490" s="3"/>
      <c r="B490" s="3"/>
      <c r="C490" s="3"/>
      <c r="F490" s="8"/>
      <c r="G490" s="8"/>
      <c r="H490" s="8"/>
    </row>
    <row r="491" spans="1:13" x14ac:dyDescent="0.2">
      <c r="A491" s="3"/>
      <c r="B491" s="3"/>
      <c r="C491" s="3"/>
      <c r="F491" s="8"/>
      <c r="G491" s="8"/>
      <c r="H491" s="8"/>
    </row>
    <row r="492" spans="1:13" x14ac:dyDescent="0.2">
      <c r="A492" s="3"/>
      <c r="B492" s="3"/>
      <c r="C492" s="3"/>
      <c r="F492" s="8"/>
      <c r="G492" s="8"/>
      <c r="H492" s="8"/>
    </row>
    <row r="493" spans="1:13" x14ac:dyDescent="0.2">
      <c r="A493" s="3"/>
      <c r="B493" s="3"/>
      <c r="C493" s="3"/>
      <c r="F493" s="8"/>
      <c r="G493" s="8"/>
      <c r="H493" s="8"/>
    </row>
    <row r="494" spans="1:13" x14ac:dyDescent="0.2">
      <c r="A494" s="3"/>
      <c r="B494" s="3"/>
      <c r="C494" s="3"/>
      <c r="F494" s="8"/>
      <c r="G494" s="8"/>
      <c r="H494" s="8"/>
    </row>
    <row r="495" spans="1:13" x14ac:dyDescent="0.2">
      <c r="A495" s="3"/>
      <c r="B495" s="3"/>
      <c r="C495" s="3"/>
      <c r="F495" s="8"/>
      <c r="G495" s="8"/>
      <c r="H495" s="8"/>
    </row>
    <row r="496" spans="1:13" x14ac:dyDescent="0.2">
      <c r="A496" s="3"/>
      <c r="B496" s="3"/>
      <c r="C496" s="3"/>
      <c r="F496" s="8"/>
      <c r="G496" s="8"/>
      <c r="H496" s="8"/>
    </row>
  </sheetData>
  <pageMargins left="0.70866141732283472" right="0.70866141732283472" top="0.74803149606299213" bottom="0.74803149606299213" header="0.31496062992125984" footer="0.31496062992125984"/>
  <pageSetup paperSize="9" scale="53" fitToHeight="0" orientation="landscape" r:id="rId1"/>
  <headerFooter>
    <oddHeader xml:space="preserve">&amp;C&amp;"Arial,Bold"
Budžeta&amp;"Arial,Regular" &amp;"Arial,Bold"tāme&amp;R1.pielikums
</oddHeader>
    <oddFooter>&amp;L&amp;F   &amp;A&amp;R&amp;P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view="pageLayout" topLeftCell="A52" zoomScaleNormal="100" workbookViewId="0">
      <selection activeCell="E69" sqref="E69"/>
    </sheetView>
  </sheetViews>
  <sheetFormatPr defaultRowHeight="12.75" x14ac:dyDescent="0.2"/>
  <cols>
    <col min="1" max="1" width="5" style="257" bestFit="1" customWidth="1"/>
    <col min="2" max="2" width="50.5703125" style="257" customWidth="1"/>
    <col min="3" max="3" width="10.85546875" style="439" customWidth="1"/>
    <col min="4" max="4" width="11.5703125" style="439" customWidth="1"/>
    <col min="5" max="5" width="10" style="439" customWidth="1"/>
    <col min="6" max="6" width="12" style="257" customWidth="1"/>
    <col min="7" max="16384" width="9.140625" style="257"/>
  </cols>
  <sheetData>
    <row r="1" spans="1:6" ht="83.25" customHeight="1" x14ac:dyDescent="0.2">
      <c r="A1" s="207" t="s">
        <v>682</v>
      </c>
      <c r="B1" s="208" t="s">
        <v>700</v>
      </c>
      <c r="C1" s="207" t="s">
        <v>1004</v>
      </c>
      <c r="D1" s="209" t="s">
        <v>701</v>
      </c>
      <c r="E1" s="207" t="s">
        <v>1005</v>
      </c>
      <c r="F1" s="209" t="s">
        <v>702</v>
      </c>
    </row>
    <row r="2" spans="1:6" x14ac:dyDescent="0.2">
      <c r="A2" s="217">
        <v>1</v>
      </c>
      <c r="B2" s="260" t="s">
        <v>703</v>
      </c>
      <c r="C2" s="231">
        <v>129957</v>
      </c>
      <c r="D2" s="238">
        <f t="shared" ref="D2:D65" si="0">C2/$C$69</f>
        <v>174.43892617449666</v>
      </c>
      <c r="E2" s="232">
        <v>130406</v>
      </c>
      <c r="F2" s="238">
        <f t="shared" ref="F2:F65" si="1">E2/$E$69</f>
        <v>196.98791540785498</v>
      </c>
    </row>
    <row r="3" spans="1:6" ht="22.5" x14ac:dyDescent="0.2">
      <c r="A3" s="217">
        <v>2</v>
      </c>
      <c r="B3" s="261" t="s">
        <v>35</v>
      </c>
      <c r="C3" s="231">
        <v>29423</v>
      </c>
      <c r="D3" s="239">
        <f t="shared" si="0"/>
        <v>39.493959731543626</v>
      </c>
      <c r="E3" s="232">
        <v>30853</v>
      </c>
      <c r="F3" s="238">
        <f t="shared" si="1"/>
        <v>46.605740181268885</v>
      </c>
    </row>
    <row r="4" spans="1:6" x14ac:dyDescent="0.2">
      <c r="A4" s="217">
        <v>3</v>
      </c>
      <c r="B4" s="259" t="s">
        <v>185</v>
      </c>
      <c r="C4" s="231">
        <v>70</v>
      </c>
      <c r="D4" s="239">
        <f t="shared" si="0"/>
        <v>9.3959731543624164E-2</v>
      </c>
      <c r="E4" s="232">
        <v>161</v>
      </c>
      <c r="F4" s="238">
        <f t="shared" si="1"/>
        <v>0.243202416918429</v>
      </c>
    </row>
    <row r="5" spans="1:6" x14ac:dyDescent="0.2">
      <c r="A5" s="217">
        <v>4</v>
      </c>
      <c r="B5" s="264" t="s">
        <v>48</v>
      </c>
      <c r="C5" s="231">
        <v>1631</v>
      </c>
      <c r="D5" s="237">
        <f t="shared" si="0"/>
        <v>2.1892617449664429</v>
      </c>
      <c r="E5" s="232">
        <v>1792</v>
      </c>
      <c r="F5" s="238">
        <f t="shared" si="1"/>
        <v>2.7069486404833838</v>
      </c>
    </row>
    <row r="6" spans="1:6" x14ac:dyDescent="0.2">
      <c r="A6" s="217">
        <v>5</v>
      </c>
      <c r="B6" s="261" t="s">
        <v>51</v>
      </c>
      <c r="C6" s="232">
        <f>SUM(C7:C11)</f>
        <v>21489</v>
      </c>
      <c r="D6" s="239">
        <f t="shared" si="0"/>
        <v>28.844295302013421</v>
      </c>
      <c r="E6" s="232">
        <f>SUM(E7:E11)</f>
        <v>16611</v>
      </c>
      <c r="F6" s="238">
        <f t="shared" si="1"/>
        <v>25.092145015105739</v>
      </c>
    </row>
    <row r="7" spans="1:6" x14ac:dyDescent="0.2">
      <c r="A7" s="91">
        <v>5.0999999999999996</v>
      </c>
      <c r="B7" s="262" t="s">
        <v>52</v>
      </c>
      <c r="C7" s="233">
        <v>13837</v>
      </c>
      <c r="D7" s="241">
        <f t="shared" si="0"/>
        <v>18.573154362416108</v>
      </c>
      <c r="E7" s="234">
        <v>9816</v>
      </c>
      <c r="F7" s="242">
        <f t="shared" si="1"/>
        <v>14.827794561933535</v>
      </c>
    </row>
    <row r="8" spans="1:6" x14ac:dyDescent="0.2">
      <c r="A8" s="91">
        <v>5.2</v>
      </c>
      <c r="B8" s="262" t="s">
        <v>53</v>
      </c>
      <c r="C8" s="233">
        <v>859</v>
      </c>
      <c r="D8" s="241">
        <f t="shared" si="0"/>
        <v>1.1530201342281878</v>
      </c>
      <c r="E8" s="234">
        <v>780</v>
      </c>
      <c r="F8" s="242">
        <f t="shared" si="1"/>
        <v>1.1782477341389728</v>
      </c>
    </row>
    <row r="9" spans="1:6" x14ac:dyDescent="0.2">
      <c r="A9" s="91">
        <v>5.3</v>
      </c>
      <c r="B9" s="262" t="s">
        <v>54</v>
      </c>
      <c r="C9" s="233">
        <v>5982</v>
      </c>
      <c r="D9" s="241">
        <f t="shared" si="0"/>
        <v>8.0295302013422827</v>
      </c>
      <c r="E9" s="234">
        <v>4900</v>
      </c>
      <c r="F9" s="242">
        <f t="shared" si="1"/>
        <v>7.4018126888217521</v>
      </c>
    </row>
    <row r="10" spans="1:6" ht="22.5" x14ac:dyDescent="0.2">
      <c r="A10" s="91">
        <v>5.4</v>
      </c>
      <c r="B10" s="262" t="s">
        <v>186</v>
      </c>
      <c r="C10" s="233">
        <v>811</v>
      </c>
      <c r="D10" s="241">
        <f t="shared" si="0"/>
        <v>1.0885906040268456</v>
      </c>
      <c r="E10" s="234">
        <v>1115</v>
      </c>
      <c r="F10" s="242">
        <f t="shared" si="1"/>
        <v>1.6842900302114803</v>
      </c>
    </row>
    <row r="11" spans="1:6" x14ac:dyDescent="0.2">
      <c r="A11" s="91">
        <v>5.5</v>
      </c>
      <c r="B11" s="262" t="s">
        <v>55</v>
      </c>
      <c r="C11" s="233">
        <v>0</v>
      </c>
      <c r="D11" s="241">
        <f t="shared" si="0"/>
        <v>0</v>
      </c>
      <c r="E11" s="234">
        <v>0</v>
      </c>
      <c r="F11" s="242">
        <f t="shared" si="1"/>
        <v>0</v>
      </c>
    </row>
    <row r="12" spans="1:6" ht="22.5" x14ac:dyDescent="0.2">
      <c r="A12" s="217">
        <v>6</v>
      </c>
      <c r="B12" s="261" t="s">
        <v>56</v>
      </c>
      <c r="C12" s="231">
        <v>2460</v>
      </c>
      <c r="D12" s="239">
        <f t="shared" si="0"/>
        <v>3.3020134228187921</v>
      </c>
      <c r="E12" s="232">
        <v>463</v>
      </c>
      <c r="F12" s="238">
        <f t="shared" si="1"/>
        <v>0.69939577039274925</v>
      </c>
    </row>
    <row r="13" spans="1:6" ht="22.5" x14ac:dyDescent="0.2">
      <c r="A13" s="217">
        <v>7</v>
      </c>
      <c r="B13" s="261" t="s">
        <v>190</v>
      </c>
      <c r="C13" s="232">
        <f>SUM(C14:C21)</f>
        <v>6953</v>
      </c>
      <c r="D13" s="239">
        <f t="shared" si="0"/>
        <v>9.3328859060402678</v>
      </c>
      <c r="E13" s="232">
        <f>SUM(E14:E21)</f>
        <v>5797</v>
      </c>
      <c r="F13" s="238">
        <f t="shared" si="1"/>
        <v>8.7567975830815712</v>
      </c>
    </row>
    <row r="14" spans="1:6" x14ac:dyDescent="0.2">
      <c r="A14" s="91">
        <v>7.1</v>
      </c>
      <c r="B14" s="262" t="s">
        <v>191</v>
      </c>
      <c r="C14" s="233">
        <v>0</v>
      </c>
      <c r="D14" s="241">
        <f t="shared" si="0"/>
        <v>0</v>
      </c>
      <c r="E14" s="234">
        <v>1196</v>
      </c>
      <c r="F14" s="242">
        <f t="shared" si="1"/>
        <v>1.8066465256797584</v>
      </c>
    </row>
    <row r="15" spans="1:6" x14ac:dyDescent="0.2">
      <c r="A15" s="91">
        <v>7.2</v>
      </c>
      <c r="B15" s="262" t="s">
        <v>61</v>
      </c>
      <c r="C15" s="233">
        <v>265</v>
      </c>
      <c r="D15" s="241">
        <f t="shared" si="0"/>
        <v>0.35570469798657717</v>
      </c>
      <c r="E15" s="234">
        <v>184</v>
      </c>
      <c r="F15" s="242">
        <f t="shared" si="1"/>
        <v>0.27794561933534745</v>
      </c>
    </row>
    <row r="16" spans="1:6" x14ac:dyDescent="0.2">
      <c r="A16" s="91">
        <v>7.3</v>
      </c>
      <c r="B16" s="262" t="s">
        <v>62</v>
      </c>
      <c r="C16" s="233">
        <v>2989</v>
      </c>
      <c r="D16" s="241">
        <f t="shared" si="0"/>
        <v>4.0120805369127517</v>
      </c>
      <c r="E16" s="234">
        <v>1023</v>
      </c>
      <c r="F16" s="242">
        <f t="shared" si="1"/>
        <v>1.5453172205438066</v>
      </c>
    </row>
    <row r="17" spans="1:6" x14ac:dyDescent="0.2">
      <c r="A17" s="91">
        <v>7.4</v>
      </c>
      <c r="B17" s="262" t="s">
        <v>192</v>
      </c>
      <c r="C17" s="233">
        <v>2357</v>
      </c>
      <c r="D17" s="241">
        <f t="shared" si="0"/>
        <v>3.1637583892617451</v>
      </c>
      <c r="E17" s="234">
        <v>1343</v>
      </c>
      <c r="F17" s="242">
        <f t="shared" si="1"/>
        <v>2.0287009063444108</v>
      </c>
    </row>
    <row r="18" spans="1:6" x14ac:dyDescent="0.2">
      <c r="A18" s="91">
        <v>7.5</v>
      </c>
      <c r="B18" s="262" t="s">
        <v>193</v>
      </c>
      <c r="C18" s="233">
        <v>0</v>
      </c>
      <c r="D18" s="241">
        <f t="shared" si="0"/>
        <v>0</v>
      </c>
      <c r="E18" s="234">
        <v>0</v>
      </c>
      <c r="F18" s="242">
        <f t="shared" si="1"/>
        <v>0</v>
      </c>
    </row>
    <row r="19" spans="1:6" x14ac:dyDescent="0.2">
      <c r="A19" s="91">
        <v>7.6</v>
      </c>
      <c r="B19" s="262" t="s">
        <v>63</v>
      </c>
      <c r="C19" s="233">
        <v>223</v>
      </c>
      <c r="D19" s="241">
        <f t="shared" si="0"/>
        <v>0.29932885906040269</v>
      </c>
      <c r="E19" s="234">
        <v>384</v>
      </c>
      <c r="F19" s="242">
        <f t="shared" si="1"/>
        <v>0.58006042296072513</v>
      </c>
    </row>
    <row r="20" spans="1:6" ht="22.5" x14ac:dyDescent="0.2">
      <c r="A20" s="91">
        <v>7.7</v>
      </c>
      <c r="B20" s="262" t="s">
        <v>194</v>
      </c>
      <c r="C20" s="547">
        <v>0</v>
      </c>
      <c r="D20" s="241">
        <f t="shared" si="0"/>
        <v>0</v>
      </c>
      <c r="E20" s="391">
        <v>558</v>
      </c>
      <c r="F20" s="242">
        <f t="shared" si="1"/>
        <v>0.8429003021148036</v>
      </c>
    </row>
    <row r="21" spans="1:6" x14ac:dyDescent="0.2">
      <c r="A21" s="91">
        <v>7.8</v>
      </c>
      <c r="B21" s="262" t="s">
        <v>64</v>
      </c>
      <c r="C21" s="233">
        <v>1119</v>
      </c>
      <c r="D21" s="241">
        <f t="shared" si="0"/>
        <v>1.502013422818792</v>
      </c>
      <c r="E21" s="234">
        <v>1109</v>
      </c>
      <c r="F21" s="242">
        <f t="shared" si="1"/>
        <v>1.6752265861027191</v>
      </c>
    </row>
    <row r="22" spans="1:6" x14ac:dyDescent="0.2">
      <c r="A22" s="217">
        <v>8</v>
      </c>
      <c r="B22" s="264" t="s">
        <v>65</v>
      </c>
      <c r="C22" s="231">
        <v>1642</v>
      </c>
      <c r="D22" s="237">
        <f t="shared" si="0"/>
        <v>2.2040268456375838</v>
      </c>
      <c r="E22" s="232">
        <v>1575</v>
      </c>
      <c r="F22" s="238">
        <f t="shared" si="1"/>
        <v>2.3791540785498491</v>
      </c>
    </row>
    <row r="23" spans="1:6" x14ac:dyDescent="0.2">
      <c r="A23" s="217">
        <v>9</v>
      </c>
      <c r="B23" s="264" t="s">
        <v>69</v>
      </c>
      <c r="C23" s="232">
        <f>SUM(C24:C28)</f>
        <v>1592</v>
      </c>
      <c r="D23" s="237">
        <f t="shared" si="0"/>
        <v>2.1369127516778526</v>
      </c>
      <c r="E23" s="232">
        <f>SUM(E24:E28)</f>
        <v>1546</v>
      </c>
      <c r="F23" s="238">
        <f t="shared" si="1"/>
        <v>2.3353474320241694</v>
      </c>
    </row>
    <row r="24" spans="1:6" x14ac:dyDescent="0.2">
      <c r="A24" s="91">
        <v>9.1</v>
      </c>
      <c r="B24" s="263" t="s">
        <v>70</v>
      </c>
      <c r="C24" s="234">
        <v>1489</v>
      </c>
      <c r="D24" s="240">
        <f t="shared" si="0"/>
        <v>1.9986577181208054</v>
      </c>
      <c r="E24" s="233">
        <v>1444</v>
      </c>
      <c r="F24" s="242">
        <f t="shared" si="1"/>
        <v>2.1812688821752264</v>
      </c>
    </row>
    <row r="25" spans="1:6" x14ac:dyDescent="0.2">
      <c r="A25" s="91">
        <v>9.1999999999999993</v>
      </c>
      <c r="B25" s="263" t="s">
        <v>71</v>
      </c>
      <c r="C25" s="234">
        <v>0</v>
      </c>
      <c r="D25" s="240">
        <f t="shared" si="0"/>
        <v>0</v>
      </c>
      <c r="E25" s="233">
        <v>0</v>
      </c>
      <c r="F25" s="242">
        <f t="shared" si="1"/>
        <v>0</v>
      </c>
    </row>
    <row r="26" spans="1:6" x14ac:dyDescent="0.2">
      <c r="A26" s="91">
        <v>9.3000000000000007</v>
      </c>
      <c r="B26" s="263" t="s">
        <v>72</v>
      </c>
      <c r="C26" s="234">
        <v>0</v>
      </c>
      <c r="D26" s="240">
        <f t="shared" si="0"/>
        <v>0</v>
      </c>
      <c r="E26" s="233">
        <v>0</v>
      </c>
      <c r="F26" s="242">
        <f t="shared" si="1"/>
        <v>0</v>
      </c>
    </row>
    <row r="27" spans="1:6" x14ac:dyDescent="0.2">
      <c r="A27" s="91">
        <v>9.4</v>
      </c>
      <c r="B27" s="263" t="s">
        <v>195</v>
      </c>
      <c r="C27" s="234">
        <v>103</v>
      </c>
      <c r="D27" s="240">
        <f t="shared" si="0"/>
        <v>0.13825503355704699</v>
      </c>
      <c r="E27" s="233">
        <v>102</v>
      </c>
      <c r="F27" s="242">
        <f t="shared" si="1"/>
        <v>0.15407854984894259</v>
      </c>
    </row>
    <row r="28" spans="1:6" x14ac:dyDescent="0.2">
      <c r="A28" s="91">
        <v>9.5</v>
      </c>
      <c r="B28" s="263" t="s">
        <v>73</v>
      </c>
      <c r="C28" s="234">
        <v>0</v>
      </c>
      <c r="D28" s="240">
        <f t="shared" si="0"/>
        <v>0</v>
      </c>
      <c r="E28" s="233">
        <v>0</v>
      </c>
      <c r="F28" s="242">
        <f t="shared" si="1"/>
        <v>0</v>
      </c>
    </row>
    <row r="29" spans="1:6" x14ac:dyDescent="0.2">
      <c r="A29" s="217">
        <v>10</v>
      </c>
      <c r="B29" s="264" t="s">
        <v>74</v>
      </c>
      <c r="C29" s="231">
        <v>3961</v>
      </c>
      <c r="D29" s="237">
        <f t="shared" si="0"/>
        <v>5.3167785234899325</v>
      </c>
      <c r="E29" s="232">
        <v>5295</v>
      </c>
      <c r="F29" s="238">
        <f t="shared" si="1"/>
        <v>7.9984894259818731</v>
      </c>
    </row>
    <row r="30" spans="1:6" x14ac:dyDescent="0.2">
      <c r="A30" s="217">
        <v>11</v>
      </c>
      <c r="B30" s="261" t="s">
        <v>78</v>
      </c>
      <c r="C30" s="231">
        <v>0</v>
      </c>
      <c r="D30" s="239">
        <f t="shared" si="0"/>
        <v>0</v>
      </c>
      <c r="E30" s="231">
        <v>0</v>
      </c>
      <c r="F30" s="238">
        <f t="shared" si="1"/>
        <v>0</v>
      </c>
    </row>
    <row r="31" spans="1:6" x14ac:dyDescent="0.2">
      <c r="A31" s="217">
        <v>12</v>
      </c>
      <c r="B31" s="261" t="s">
        <v>197</v>
      </c>
      <c r="C31" s="231">
        <f>SUM(C32:C35)</f>
        <v>1268</v>
      </c>
      <c r="D31" s="239">
        <f t="shared" si="0"/>
        <v>1.702013422818792</v>
      </c>
      <c r="E31" s="231">
        <f>SUM(E32:E35)</f>
        <v>1243</v>
      </c>
      <c r="F31" s="238">
        <f t="shared" si="1"/>
        <v>1.8776435045317221</v>
      </c>
    </row>
    <row r="32" spans="1:6" x14ac:dyDescent="0.2">
      <c r="A32" s="91">
        <v>12.1</v>
      </c>
      <c r="B32" s="263" t="s">
        <v>81</v>
      </c>
      <c r="C32" s="234">
        <v>1104</v>
      </c>
      <c r="D32" s="240">
        <f t="shared" si="0"/>
        <v>1.4818791946308725</v>
      </c>
      <c r="E32" s="397">
        <v>1211</v>
      </c>
      <c r="F32" s="242">
        <f t="shared" si="1"/>
        <v>1.8293051359516617</v>
      </c>
    </row>
    <row r="33" spans="1:6" x14ac:dyDescent="0.2">
      <c r="A33" s="91">
        <v>12.2</v>
      </c>
      <c r="B33" s="263" t="s">
        <v>82</v>
      </c>
      <c r="C33" s="234">
        <v>149</v>
      </c>
      <c r="D33" s="240">
        <f t="shared" si="0"/>
        <v>0.2</v>
      </c>
      <c r="E33" s="397">
        <v>32</v>
      </c>
      <c r="F33" s="242">
        <f t="shared" si="1"/>
        <v>4.8338368580060423E-2</v>
      </c>
    </row>
    <row r="34" spans="1:6" x14ac:dyDescent="0.2">
      <c r="A34" s="91">
        <v>12.3</v>
      </c>
      <c r="B34" s="263" t="s">
        <v>83</v>
      </c>
      <c r="C34" s="234">
        <v>15</v>
      </c>
      <c r="D34" s="240">
        <f t="shared" si="0"/>
        <v>2.0134228187919462E-2</v>
      </c>
      <c r="E34" s="397">
        <v>0</v>
      </c>
      <c r="F34" s="242">
        <f t="shared" si="1"/>
        <v>0</v>
      </c>
    </row>
    <row r="35" spans="1:6" ht="22.5" x14ac:dyDescent="0.2">
      <c r="A35" s="91">
        <v>12.4</v>
      </c>
      <c r="B35" s="262" t="s">
        <v>475</v>
      </c>
      <c r="C35" s="234">
        <v>0</v>
      </c>
      <c r="D35" s="241">
        <f t="shared" si="0"/>
        <v>0</v>
      </c>
      <c r="E35" s="397">
        <v>0</v>
      </c>
      <c r="F35" s="242">
        <f t="shared" si="1"/>
        <v>0</v>
      </c>
    </row>
    <row r="36" spans="1:6" x14ac:dyDescent="0.2">
      <c r="A36" s="217">
        <v>13</v>
      </c>
      <c r="B36" s="261" t="s">
        <v>84</v>
      </c>
      <c r="C36" s="258">
        <f>SUM(C37:C39)</f>
        <v>450</v>
      </c>
      <c r="D36" s="239">
        <f t="shared" si="0"/>
        <v>0.60402684563758391</v>
      </c>
      <c r="E36" s="258">
        <f>SUM(E37:E39)</f>
        <v>847</v>
      </c>
      <c r="F36" s="238">
        <f t="shared" si="1"/>
        <v>1.2794561933534743</v>
      </c>
    </row>
    <row r="37" spans="1:6" x14ac:dyDescent="0.2">
      <c r="A37" s="91">
        <v>13.1</v>
      </c>
      <c r="B37" s="263" t="s">
        <v>85</v>
      </c>
      <c r="C37" s="234">
        <v>0</v>
      </c>
      <c r="D37" s="240">
        <f t="shared" si="0"/>
        <v>0</v>
      </c>
      <c r="E37" s="397">
        <v>0</v>
      </c>
      <c r="F37" s="242">
        <f t="shared" si="1"/>
        <v>0</v>
      </c>
    </row>
    <row r="38" spans="1:6" x14ac:dyDescent="0.2">
      <c r="A38" s="91">
        <v>13.2</v>
      </c>
      <c r="B38" s="263" t="s">
        <v>86</v>
      </c>
      <c r="C38" s="234">
        <v>450</v>
      </c>
      <c r="D38" s="240">
        <f t="shared" si="0"/>
        <v>0.60402684563758391</v>
      </c>
      <c r="E38" s="397">
        <v>847</v>
      </c>
      <c r="F38" s="242">
        <f t="shared" si="1"/>
        <v>1.2794561933534743</v>
      </c>
    </row>
    <row r="39" spans="1:6" x14ac:dyDescent="0.2">
      <c r="A39" s="91">
        <v>13.3</v>
      </c>
      <c r="B39" s="263" t="s">
        <v>87</v>
      </c>
      <c r="C39" s="234">
        <v>0</v>
      </c>
      <c r="D39" s="240">
        <f t="shared" si="0"/>
        <v>0</v>
      </c>
      <c r="E39" s="397">
        <v>0</v>
      </c>
      <c r="F39" s="242">
        <f t="shared" si="1"/>
        <v>0</v>
      </c>
    </row>
    <row r="40" spans="1:6" x14ac:dyDescent="0.2">
      <c r="A40" s="217">
        <v>14</v>
      </c>
      <c r="B40" s="261" t="s">
        <v>90</v>
      </c>
      <c r="C40" s="232">
        <f>SUM(C41:C46)</f>
        <v>38790</v>
      </c>
      <c r="D40" s="239">
        <f t="shared" si="0"/>
        <v>52.067114093959731</v>
      </c>
      <c r="E40" s="232">
        <f>SUM(E41:E46)</f>
        <v>47680</v>
      </c>
      <c r="F40" s="238">
        <f t="shared" si="1"/>
        <v>72.024169184290031</v>
      </c>
    </row>
    <row r="41" spans="1:6" x14ac:dyDescent="0.2">
      <c r="A41" s="91">
        <v>14.1</v>
      </c>
      <c r="B41" s="265" t="s">
        <v>470</v>
      </c>
      <c r="C41" s="391">
        <v>12230</v>
      </c>
      <c r="D41" s="243">
        <f t="shared" si="0"/>
        <v>16.416107382550337</v>
      </c>
      <c r="E41" s="391">
        <v>10052</v>
      </c>
      <c r="F41" s="242">
        <f t="shared" si="1"/>
        <v>15.18429003021148</v>
      </c>
    </row>
    <row r="42" spans="1:6" x14ac:dyDescent="0.2">
      <c r="A42" s="91">
        <v>14.2</v>
      </c>
      <c r="B42" s="265" t="s">
        <v>498</v>
      </c>
      <c r="C42" s="391">
        <v>3567</v>
      </c>
      <c r="D42" s="243">
        <f t="shared" si="0"/>
        <v>4.7879194630872481</v>
      </c>
      <c r="E42" s="391">
        <v>4413</v>
      </c>
      <c r="F42" s="242">
        <f t="shared" si="1"/>
        <v>6.666163141993958</v>
      </c>
    </row>
    <row r="43" spans="1:6" x14ac:dyDescent="0.2">
      <c r="A43" s="91">
        <v>14.3</v>
      </c>
      <c r="B43" s="265" t="s">
        <v>497</v>
      </c>
      <c r="C43" s="391">
        <v>1309</v>
      </c>
      <c r="D43" s="243">
        <f t="shared" si="0"/>
        <v>1.7570469798657717</v>
      </c>
      <c r="E43" s="391">
        <v>2365</v>
      </c>
      <c r="F43" s="242">
        <f t="shared" si="1"/>
        <v>3.5725075528700905</v>
      </c>
    </row>
    <row r="44" spans="1:6" x14ac:dyDescent="0.2">
      <c r="A44" s="91">
        <v>14.4</v>
      </c>
      <c r="B44" s="265" t="s">
        <v>385</v>
      </c>
      <c r="C44" s="234">
        <v>184</v>
      </c>
      <c r="D44" s="243">
        <f t="shared" si="0"/>
        <v>0.24697986577181208</v>
      </c>
      <c r="E44" s="391">
        <v>157</v>
      </c>
      <c r="F44" s="242">
        <f t="shared" si="1"/>
        <v>0.23716012084592145</v>
      </c>
    </row>
    <row r="45" spans="1:6" x14ac:dyDescent="0.2">
      <c r="A45" s="91">
        <v>14.5</v>
      </c>
      <c r="B45" s="265" t="s">
        <v>471</v>
      </c>
      <c r="C45" s="234">
        <v>0</v>
      </c>
      <c r="D45" s="243">
        <f t="shared" si="0"/>
        <v>0</v>
      </c>
      <c r="E45" s="391">
        <v>0</v>
      </c>
      <c r="F45" s="242">
        <f t="shared" si="1"/>
        <v>0</v>
      </c>
    </row>
    <row r="46" spans="1:6" ht="22.5" x14ac:dyDescent="0.2">
      <c r="A46" s="91">
        <v>14.6</v>
      </c>
      <c r="B46" s="265" t="s">
        <v>472</v>
      </c>
      <c r="C46" s="391">
        <v>21500</v>
      </c>
      <c r="D46" s="243">
        <f t="shared" si="0"/>
        <v>28.859060402684563</v>
      </c>
      <c r="E46" s="391">
        <v>30693</v>
      </c>
      <c r="F46" s="242">
        <f t="shared" si="1"/>
        <v>46.364048338368583</v>
      </c>
    </row>
    <row r="47" spans="1:6" x14ac:dyDescent="0.2">
      <c r="A47" s="217">
        <v>15</v>
      </c>
      <c r="B47" s="261" t="s">
        <v>389</v>
      </c>
      <c r="C47" s="231">
        <v>0</v>
      </c>
      <c r="D47" s="239">
        <f t="shared" si="0"/>
        <v>0</v>
      </c>
      <c r="E47" s="232">
        <v>0</v>
      </c>
      <c r="F47" s="238">
        <f t="shared" si="1"/>
        <v>0</v>
      </c>
    </row>
    <row r="48" spans="1:6" x14ac:dyDescent="0.2">
      <c r="A48" s="217">
        <v>16</v>
      </c>
      <c r="B48" s="261" t="s">
        <v>704</v>
      </c>
      <c r="C48" s="232">
        <f>SUM(C49:C52)</f>
        <v>7422</v>
      </c>
      <c r="D48" s="239">
        <f t="shared" si="0"/>
        <v>9.9624161073825501</v>
      </c>
      <c r="E48" s="232">
        <f>SUM(E49:E52)</f>
        <v>7697</v>
      </c>
      <c r="F48" s="238">
        <f t="shared" si="1"/>
        <v>11.626888217522659</v>
      </c>
    </row>
    <row r="49" spans="1:6" x14ac:dyDescent="0.2">
      <c r="A49" s="91">
        <v>16.100000000000001</v>
      </c>
      <c r="B49" s="262" t="s">
        <v>386</v>
      </c>
      <c r="C49" s="234">
        <v>7422</v>
      </c>
      <c r="D49" s="241">
        <f t="shared" si="0"/>
        <v>9.9624161073825501</v>
      </c>
      <c r="E49" s="234">
        <v>7697</v>
      </c>
      <c r="F49" s="242">
        <f t="shared" si="1"/>
        <v>11.626888217522659</v>
      </c>
    </row>
    <row r="50" spans="1:6" x14ac:dyDescent="0.2">
      <c r="A50" s="91">
        <v>16.2</v>
      </c>
      <c r="B50" s="262" t="s">
        <v>387</v>
      </c>
      <c r="C50" s="234">
        <v>0</v>
      </c>
      <c r="D50" s="241">
        <f t="shared" si="0"/>
        <v>0</v>
      </c>
      <c r="E50" s="234">
        <v>0</v>
      </c>
      <c r="F50" s="242">
        <f t="shared" si="1"/>
        <v>0</v>
      </c>
    </row>
    <row r="51" spans="1:6" x14ac:dyDescent="0.2">
      <c r="A51" s="91">
        <v>16.3</v>
      </c>
      <c r="B51" s="262" t="s">
        <v>388</v>
      </c>
      <c r="C51" s="234">
        <v>0</v>
      </c>
      <c r="D51" s="241">
        <f t="shared" si="0"/>
        <v>0</v>
      </c>
      <c r="E51" s="234">
        <v>0</v>
      </c>
      <c r="F51" s="242">
        <f t="shared" si="1"/>
        <v>0</v>
      </c>
    </row>
    <row r="52" spans="1:6" x14ac:dyDescent="0.2">
      <c r="A52" s="91">
        <v>16.399999999999999</v>
      </c>
      <c r="B52" s="262" t="s">
        <v>705</v>
      </c>
      <c r="C52" s="234">
        <v>0</v>
      </c>
      <c r="D52" s="241">
        <f t="shared" si="0"/>
        <v>0</v>
      </c>
      <c r="E52" s="234">
        <v>0</v>
      </c>
      <c r="F52" s="242">
        <f t="shared" si="1"/>
        <v>0</v>
      </c>
    </row>
    <row r="53" spans="1:6" x14ac:dyDescent="0.2">
      <c r="A53" s="217">
        <v>17</v>
      </c>
      <c r="B53" s="264" t="s">
        <v>91</v>
      </c>
      <c r="C53" s="231">
        <v>1562</v>
      </c>
      <c r="D53" s="237">
        <f t="shared" si="0"/>
        <v>2.0966442953020135</v>
      </c>
      <c r="E53" s="232">
        <v>1879</v>
      </c>
      <c r="F53" s="238">
        <f t="shared" si="1"/>
        <v>2.8383685800604228</v>
      </c>
    </row>
    <row r="54" spans="1:6" x14ac:dyDescent="0.2">
      <c r="A54" s="217">
        <v>18</v>
      </c>
      <c r="B54" s="261" t="s">
        <v>92</v>
      </c>
      <c r="C54" s="232">
        <f>SUM(C55:C60)</f>
        <v>4848</v>
      </c>
      <c r="D54" s="239">
        <f t="shared" si="0"/>
        <v>6.5073825503355707</v>
      </c>
      <c r="E54" s="232">
        <f>SUM(E55:E60)</f>
        <v>3283</v>
      </c>
      <c r="F54" s="238">
        <f t="shared" si="1"/>
        <v>4.9592145015105737</v>
      </c>
    </row>
    <row r="55" spans="1:6" x14ac:dyDescent="0.2">
      <c r="A55" s="91">
        <v>18.100000000000001</v>
      </c>
      <c r="B55" s="262" t="s">
        <v>93</v>
      </c>
      <c r="C55" s="234">
        <v>151</v>
      </c>
      <c r="D55" s="241">
        <f t="shared" si="0"/>
        <v>0.20268456375838925</v>
      </c>
      <c r="E55" s="234">
        <v>0</v>
      </c>
      <c r="F55" s="242">
        <f t="shared" si="1"/>
        <v>0</v>
      </c>
    </row>
    <row r="56" spans="1:6" x14ac:dyDescent="0.2">
      <c r="A56" s="91">
        <v>18.2</v>
      </c>
      <c r="B56" s="262" t="s">
        <v>94</v>
      </c>
      <c r="C56" s="234">
        <v>5</v>
      </c>
      <c r="D56" s="241">
        <f t="shared" si="0"/>
        <v>6.7114093959731542E-3</v>
      </c>
      <c r="E56" s="234">
        <v>5</v>
      </c>
      <c r="F56" s="242">
        <f t="shared" si="1"/>
        <v>7.5528700906344415E-3</v>
      </c>
    </row>
    <row r="57" spans="1:6" x14ac:dyDescent="0.2">
      <c r="A57" s="91">
        <v>18.3</v>
      </c>
      <c r="B57" s="262" t="s">
        <v>95</v>
      </c>
      <c r="C57" s="234">
        <v>4692</v>
      </c>
      <c r="D57" s="241">
        <f t="shared" si="0"/>
        <v>6.2979865771812085</v>
      </c>
      <c r="E57" s="234">
        <v>3278</v>
      </c>
      <c r="F57" s="242">
        <f t="shared" si="1"/>
        <v>4.95166163141994</v>
      </c>
    </row>
    <row r="58" spans="1:6" x14ac:dyDescent="0.2">
      <c r="A58" s="91">
        <v>18.399999999999999</v>
      </c>
      <c r="B58" s="262" t="s">
        <v>96</v>
      </c>
      <c r="C58" s="234">
        <v>0</v>
      </c>
      <c r="D58" s="241">
        <f t="shared" si="0"/>
        <v>0</v>
      </c>
      <c r="E58" s="234">
        <v>0</v>
      </c>
      <c r="F58" s="242">
        <f t="shared" si="1"/>
        <v>0</v>
      </c>
    </row>
    <row r="59" spans="1:6" ht="22.5" x14ac:dyDescent="0.2">
      <c r="A59" s="91">
        <v>18.5</v>
      </c>
      <c r="B59" s="262" t="s">
        <v>97</v>
      </c>
      <c r="C59" s="234">
        <v>0</v>
      </c>
      <c r="D59" s="241">
        <f t="shared" si="0"/>
        <v>0</v>
      </c>
      <c r="E59" s="234">
        <v>0</v>
      </c>
      <c r="F59" s="242">
        <f t="shared" si="1"/>
        <v>0</v>
      </c>
    </row>
    <row r="60" spans="1:6" ht="22.5" x14ac:dyDescent="0.2">
      <c r="A60" s="91">
        <v>18.600000000000001</v>
      </c>
      <c r="B60" s="262" t="s">
        <v>198</v>
      </c>
      <c r="C60" s="234">
        <v>0</v>
      </c>
      <c r="D60" s="241">
        <f t="shared" si="0"/>
        <v>0</v>
      </c>
      <c r="E60" s="234">
        <v>0</v>
      </c>
      <c r="F60" s="242">
        <f t="shared" si="1"/>
        <v>0</v>
      </c>
    </row>
    <row r="61" spans="1:6" x14ac:dyDescent="0.2">
      <c r="A61" s="217">
        <v>19</v>
      </c>
      <c r="B61" s="264" t="s">
        <v>98</v>
      </c>
      <c r="C61" s="231">
        <v>0</v>
      </c>
      <c r="D61" s="237">
        <f t="shared" si="0"/>
        <v>0</v>
      </c>
      <c r="E61" s="232">
        <v>0</v>
      </c>
      <c r="F61" s="238">
        <f t="shared" si="1"/>
        <v>0</v>
      </c>
    </row>
    <row r="62" spans="1:6" x14ac:dyDescent="0.2">
      <c r="A62" s="217">
        <v>20</v>
      </c>
      <c r="B62" s="264" t="s">
        <v>99</v>
      </c>
      <c r="C62" s="231">
        <v>0</v>
      </c>
      <c r="D62" s="237">
        <f t="shared" si="0"/>
        <v>0</v>
      </c>
      <c r="E62" s="232">
        <v>0</v>
      </c>
      <c r="F62" s="238">
        <f t="shared" si="1"/>
        <v>0</v>
      </c>
    </row>
    <row r="63" spans="1:6" x14ac:dyDescent="0.2">
      <c r="A63" s="217">
        <v>21</v>
      </c>
      <c r="B63" s="264" t="s">
        <v>101</v>
      </c>
      <c r="C63" s="231">
        <v>772</v>
      </c>
      <c r="D63" s="237">
        <f t="shared" si="0"/>
        <v>1.036241610738255</v>
      </c>
      <c r="E63" s="232">
        <v>122</v>
      </c>
      <c r="F63" s="238">
        <f t="shared" si="1"/>
        <v>0.18429003021148035</v>
      </c>
    </row>
    <row r="64" spans="1:6" x14ac:dyDescent="0.2">
      <c r="A64" s="217">
        <v>22</v>
      </c>
      <c r="B64" s="264" t="s">
        <v>199</v>
      </c>
      <c r="C64" s="231">
        <v>500</v>
      </c>
      <c r="D64" s="237">
        <f t="shared" si="0"/>
        <v>0.67114093959731547</v>
      </c>
      <c r="E64" s="232">
        <v>464</v>
      </c>
      <c r="F64" s="238">
        <f t="shared" si="1"/>
        <v>0.70090634441087618</v>
      </c>
    </row>
    <row r="65" spans="1:6" x14ac:dyDescent="0.2">
      <c r="A65" s="217">
        <v>23</v>
      </c>
      <c r="B65" s="259" t="s">
        <v>111</v>
      </c>
      <c r="C65" s="235">
        <v>0</v>
      </c>
      <c r="D65" s="239">
        <f t="shared" si="0"/>
        <v>0</v>
      </c>
      <c r="E65" s="232">
        <v>0</v>
      </c>
      <c r="F65" s="238">
        <f t="shared" si="1"/>
        <v>0</v>
      </c>
    </row>
    <row r="66" spans="1:6" x14ac:dyDescent="0.2">
      <c r="A66" s="217">
        <v>24</v>
      </c>
      <c r="B66" s="218" t="s">
        <v>123</v>
      </c>
      <c r="C66" s="235">
        <v>31087</v>
      </c>
      <c r="D66" s="244">
        <f>C66/$C$69</f>
        <v>41.727516778523487</v>
      </c>
      <c r="E66" s="232">
        <v>27597</v>
      </c>
      <c r="F66" s="238">
        <f>E66/$E$69</f>
        <v>41.687311178247732</v>
      </c>
    </row>
    <row r="67" spans="1:6" x14ac:dyDescent="0.2">
      <c r="A67" s="217">
        <v>25</v>
      </c>
      <c r="B67" s="218" t="s">
        <v>706</v>
      </c>
      <c r="C67" s="235">
        <v>0</v>
      </c>
      <c r="D67" s="244">
        <f>C67/$C$69</f>
        <v>0</v>
      </c>
      <c r="E67" s="232">
        <v>0</v>
      </c>
      <c r="F67" s="238">
        <f>E67/$E$69</f>
        <v>0</v>
      </c>
    </row>
    <row r="68" spans="1:6" x14ac:dyDescent="0.2">
      <c r="A68" s="219">
        <v>26</v>
      </c>
      <c r="B68" s="214" t="s">
        <v>707</v>
      </c>
      <c r="C68" s="236">
        <f>SUM(C61:C67)+C53+C54+C47+C48+C40+C36+C29+C30+C31+C22+C23+C12+C13+C2+C3+C4+C5+C6</f>
        <v>285877</v>
      </c>
      <c r="D68" s="245">
        <f>C68/$C$69</f>
        <v>383.72751677852347</v>
      </c>
      <c r="E68" s="236">
        <f>SUM(E61:E67)+E53+E54+E47+E48+E40+E36+E29+E30+E31+E22+E23+E12+E13+E2+E3+E4+E5+E6</f>
        <v>285311</v>
      </c>
      <c r="F68" s="246">
        <f>E68/$E$69</f>
        <v>430.98338368580062</v>
      </c>
    </row>
    <row r="69" spans="1:6" x14ac:dyDescent="0.2">
      <c r="A69" s="91">
        <v>27</v>
      </c>
      <c r="B69" s="215" t="s">
        <v>708</v>
      </c>
      <c r="C69" s="391">
        <v>745</v>
      </c>
      <c r="D69" s="247"/>
      <c r="E69" s="234">
        <v>662</v>
      </c>
      <c r="F69" s="242"/>
    </row>
    <row r="70" spans="1:6" x14ac:dyDescent="0.2">
      <c r="A70" s="219">
        <v>28</v>
      </c>
      <c r="B70" s="214" t="s">
        <v>525</v>
      </c>
      <c r="C70" s="236">
        <f>C68/C69</f>
        <v>383.72751677852347</v>
      </c>
      <c r="D70" s="246" t="e">
        <f>D68/D69</f>
        <v>#DIV/0!</v>
      </c>
      <c r="E70" s="236">
        <f>E68/E69</f>
        <v>430.98338368580062</v>
      </c>
      <c r="F70" s="246">
        <f>E70/$E$69</f>
        <v>0.65103230164018222</v>
      </c>
    </row>
    <row r="71" spans="1:6" x14ac:dyDescent="0.2">
      <c r="A71" s="266"/>
      <c r="B71" s="266"/>
      <c r="C71" s="266"/>
      <c r="D71" s="266"/>
      <c r="E71" s="266"/>
      <c r="F71" s="266"/>
    </row>
    <row r="72" spans="1:6" x14ac:dyDescent="0.2">
      <c r="A72" s="266"/>
      <c r="B72" s="266" t="s">
        <v>699</v>
      </c>
      <c r="C72" s="266"/>
      <c r="D72" s="266"/>
      <c r="E72" s="266"/>
      <c r="F72" s="266"/>
    </row>
    <row r="73" spans="1:6" x14ac:dyDescent="0.2">
      <c r="A73" s="266"/>
      <c r="B73" s="266"/>
      <c r="C73" s="266"/>
      <c r="D73" s="266"/>
      <c r="E73" s="266"/>
      <c r="F73" s="266"/>
    </row>
  </sheetData>
  <pageMargins left="0.70866141732283472" right="0.70866141732283472" top="0.74803149606299213" bottom="0.74803149606299213" header="0.31496062992125984" footer="0.31496062992125984"/>
  <pageSetup paperSize="9" scale="83" orientation="portrait" horizontalDpi="0" verticalDpi="0" r:id="rId1"/>
  <headerFooter>
    <oddHeader>&amp;C&amp;"Arial,Bold"ONKOLOĢISKĀS KLĪNIKAS 
Stacionārā pacienta dienas vidējā pašizmaksa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view="pageLayout" zoomScaleNormal="100" workbookViewId="0">
      <selection activeCell="D26" sqref="D26"/>
    </sheetView>
  </sheetViews>
  <sheetFormatPr defaultRowHeight="12.75" x14ac:dyDescent="0.2"/>
  <cols>
    <col min="1" max="1" width="6.5703125" bestFit="1" customWidth="1"/>
    <col min="2" max="2" width="41" customWidth="1"/>
    <col min="3" max="3" width="10.85546875" style="439" customWidth="1"/>
    <col min="4" max="4" width="10.140625" style="439" customWidth="1"/>
    <col min="5" max="5" width="11.28515625" customWidth="1"/>
  </cols>
  <sheetData>
    <row r="1" spans="1:5" s="257" customFormat="1" x14ac:dyDescent="0.2">
      <c r="C1" s="439"/>
      <c r="D1" s="439"/>
    </row>
    <row r="2" spans="1:5" ht="67.5" x14ac:dyDescent="0.2">
      <c r="A2" s="207" t="s">
        <v>682</v>
      </c>
      <c r="B2" s="208" t="s">
        <v>683</v>
      </c>
      <c r="C2" s="207" t="s">
        <v>1004</v>
      </c>
      <c r="D2" s="207" t="s">
        <v>1005</v>
      </c>
      <c r="E2" s="209" t="s">
        <v>929</v>
      </c>
    </row>
    <row r="3" spans="1:5" x14ac:dyDescent="0.2">
      <c r="A3" s="11">
        <v>1</v>
      </c>
      <c r="B3" s="13" t="s">
        <v>147</v>
      </c>
      <c r="C3" s="232">
        <f>SUM(C4:C5)</f>
        <v>796857</v>
      </c>
      <c r="D3" s="232">
        <f>SUM(D4:D5)</f>
        <v>801253</v>
      </c>
      <c r="E3" s="238">
        <f>D3/C3</f>
        <v>1.00551667363153</v>
      </c>
    </row>
    <row r="4" spans="1:5" x14ac:dyDescent="0.2">
      <c r="A4" s="91" t="s">
        <v>649</v>
      </c>
      <c r="B4" s="15" t="s">
        <v>5</v>
      </c>
      <c r="C4" s="234">
        <v>588960</v>
      </c>
      <c r="D4" s="234">
        <v>600942</v>
      </c>
      <c r="E4" s="238">
        <f t="shared" ref="E4:E26" si="0">D4/C4</f>
        <v>1.0203443357783211</v>
      </c>
    </row>
    <row r="5" spans="1:5" ht="22.5" x14ac:dyDescent="0.2">
      <c r="A5" s="91" t="s">
        <v>627</v>
      </c>
      <c r="B5" s="15" t="s">
        <v>6</v>
      </c>
      <c r="C5" s="234">
        <v>207897</v>
      </c>
      <c r="D5" s="234">
        <v>200311</v>
      </c>
      <c r="E5" s="238">
        <f t="shared" si="0"/>
        <v>0.96351077697128862</v>
      </c>
    </row>
    <row r="6" spans="1:5" x14ac:dyDescent="0.2">
      <c r="A6" s="11">
        <v>2</v>
      </c>
      <c r="B6" s="13" t="s">
        <v>684</v>
      </c>
      <c r="C6" s="232">
        <f>SUM(C7:C8)</f>
        <v>0</v>
      </c>
      <c r="D6" s="232">
        <f>SUM(D7:D8)</f>
        <v>0</v>
      </c>
      <c r="E6" s="238" t="e">
        <f t="shared" si="0"/>
        <v>#DIV/0!</v>
      </c>
    </row>
    <row r="7" spans="1:5" x14ac:dyDescent="0.2">
      <c r="A7" s="91" t="s">
        <v>611</v>
      </c>
      <c r="B7" s="15" t="s">
        <v>685</v>
      </c>
      <c r="C7" s="234">
        <v>0</v>
      </c>
      <c r="D7" s="234">
        <v>0</v>
      </c>
      <c r="E7" s="238" t="e">
        <f t="shared" si="0"/>
        <v>#DIV/0!</v>
      </c>
    </row>
    <row r="8" spans="1:5" ht="22.5" x14ac:dyDescent="0.2">
      <c r="A8" s="91" t="s">
        <v>608</v>
      </c>
      <c r="B8" s="15" t="s">
        <v>11</v>
      </c>
      <c r="C8" s="234">
        <v>0</v>
      </c>
      <c r="D8" s="234">
        <v>0</v>
      </c>
      <c r="E8" s="238" t="e">
        <f t="shared" si="0"/>
        <v>#DIV/0!</v>
      </c>
    </row>
    <row r="9" spans="1:5" x14ac:dyDescent="0.2">
      <c r="A9" s="11">
        <v>3</v>
      </c>
      <c r="B9" s="13" t="s">
        <v>134</v>
      </c>
      <c r="C9" s="232">
        <f>SUM(C10:C11)</f>
        <v>23142</v>
      </c>
      <c r="D9" s="232">
        <f>SUM(D10:D11)</f>
        <v>21386</v>
      </c>
      <c r="E9" s="238">
        <f t="shared" si="0"/>
        <v>0.9241206464436954</v>
      </c>
    </row>
    <row r="10" spans="1:5" x14ac:dyDescent="0.2">
      <c r="A10" s="91" t="s">
        <v>647</v>
      </c>
      <c r="B10" s="15" t="s">
        <v>9</v>
      </c>
      <c r="C10" s="234">
        <v>0</v>
      </c>
      <c r="D10" s="234">
        <v>0</v>
      </c>
      <c r="E10" s="238" t="e">
        <f t="shared" si="0"/>
        <v>#DIV/0!</v>
      </c>
    </row>
    <row r="11" spans="1:5" ht="22.5" x14ac:dyDescent="0.2">
      <c r="A11" s="91" t="s">
        <v>646</v>
      </c>
      <c r="B11" s="17" t="s">
        <v>10</v>
      </c>
      <c r="C11" s="234">
        <f>C12+C13</f>
        <v>23142</v>
      </c>
      <c r="D11" s="234">
        <f>D12+D13</f>
        <v>21386</v>
      </c>
      <c r="E11" s="238">
        <f t="shared" si="0"/>
        <v>0.9241206464436954</v>
      </c>
    </row>
    <row r="12" spans="1:5" x14ac:dyDescent="0.2">
      <c r="A12" s="210" t="s">
        <v>686</v>
      </c>
      <c r="B12" s="17" t="s">
        <v>687</v>
      </c>
      <c r="C12" s="234">
        <v>0</v>
      </c>
      <c r="D12" s="234">
        <v>0</v>
      </c>
      <c r="E12" s="238" t="e">
        <f t="shared" si="0"/>
        <v>#DIV/0!</v>
      </c>
    </row>
    <row r="13" spans="1:5" x14ac:dyDescent="0.2">
      <c r="A13" s="210" t="s">
        <v>688</v>
      </c>
      <c r="B13" s="17" t="s">
        <v>689</v>
      </c>
      <c r="C13" s="234">
        <v>23142</v>
      </c>
      <c r="D13" s="234">
        <v>21386</v>
      </c>
      <c r="E13" s="238">
        <f t="shared" si="0"/>
        <v>0.9241206464436954</v>
      </c>
    </row>
    <row r="14" spans="1:5" x14ac:dyDescent="0.2">
      <c r="A14" s="11">
        <v>4</v>
      </c>
      <c r="B14" s="13" t="s">
        <v>16</v>
      </c>
      <c r="C14" s="232">
        <f>SUM(C18:C21)+C15</f>
        <v>15104</v>
      </c>
      <c r="D14" s="232">
        <f>SUM(D18:D21)+D15</f>
        <v>13804</v>
      </c>
      <c r="E14" s="238">
        <f t="shared" si="0"/>
        <v>0.91393008474576276</v>
      </c>
    </row>
    <row r="15" spans="1:5" ht="22.5" x14ac:dyDescent="0.2">
      <c r="A15" s="91" t="s">
        <v>644</v>
      </c>
      <c r="B15" s="15" t="s">
        <v>690</v>
      </c>
      <c r="C15" s="540">
        <f>SUM(C16:C17)</f>
        <v>0</v>
      </c>
      <c r="D15" s="540">
        <f>SUM(D16:D17)</f>
        <v>0</v>
      </c>
      <c r="E15" s="238" t="e">
        <f t="shared" si="0"/>
        <v>#DIV/0!</v>
      </c>
    </row>
    <row r="16" spans="1:5" x14ac:dyDescent="0.2">
      <c r="A16" s="211"/>
      <c r="B16" s="212" t="s">
        <v>691</v>
      </c>
      <c r="C16" s="234">
        <v>0</v>
      </c>
      <c r="D16" s="234">
        <v>0</v>
      </c>
      <c r="E16" s="238" t="e">
        <f t="shared" si="0"/>
        <v>#DIV/0!</v>
      </c>
    </row>
    <row r="17" spans="1:5" x14ac:dyDescent="0.2">
      <c r="A17" s="211"/>
      <c r="B17" s="212" t="s">
        <v>692</v>
      </c>
      <c r="C17" s="234">
        <v>0</v>
      </c>
      <c r="D17" s="234">
        <v>0</v>
      </c>
      <c r="E17" s="238" t="e">
        <f t="shared" si="0"/>
        <v>#DIV/0!</v>
      </c>
    </row>
    <row r="18" spans="1:5" x14ac:dyDescent="0.2">
      <c r="A18" s="91" t="s">
        <v>643</v>
      </c>
      <c r="B18" s="17" t="s">
        <v>18</v>
      </c>
      <c r="C18" s="234">
        <v>0</v>
      </c>
      <c r="D18" s="234">
        <v>0</v>
      </c>
      <c r="E18" s="238" t="e">
        <f t="shared" si="0"/>
        <v>#DIV/0!</v>
      </c>
    </row>
    <row r="19" spans="1:5" x14ac:dyDescent="0.2">
      <c r="A19" s="91" t="s">
        <v>693</v>
      </c>
      <c r="B19" s="19" t="s">
        <v>19</v>
      </c>
      <c r="C19" s="234">
        <v>0</v>
      </c>
      <c r="D19" s="234">
        <v>0</v>
      </c>
      <c r="E19" s="238" t="e">
        <f t="shared" si="0"/>
        <v>#DIV/0!</v>
      </c>
    </row>
    <row r="20" spans="1:5" x14ac:dyDescent="0.2">
      <c r="A20" s="91" t="s">
        <v>694</v>
      </c>
      <c r="B20" s="20" t="s">
        <v>22</v>
      </c>
      <c r="C20" s="234">
        <v>0</v>
      </c>
      <c r="D20" s="234">
        <v>0</v>
      </c>
      <c r="E20" s="238" t="e">
        <f t="shared" si="0"/>
        <v>#DIV/0!</v>
      </c>
    </row>
    <row r="21" spans="1:5" ht="22.5" x14ac:dyDescent="0.2">
      <c r="A21" s="91" t="s">
        <v>695</v>
      </c>
      <c r="B21" s="21" t="s">
        <v>477</v>
      </c>
      <c r="C21" s="234">
        <v>15104</v>
      </c>
      <c r="D21" s="234">
        <v>13804</v>
      </c>
      <c r="E21" s="238">
        <f t="shared" si="0"/>
        <v>0.91393008474576276</v>
      </c>
    </row>
    <row r="22" spans="1:5" x14ac:dyDescent="0.2">
      <c r="A22" s="11">
        <v>5</v>
      </c>
      <c r="B22" s="13" t="s">
        <v>696</v>
      </c>
      <c r="C22" s="541">
        <v>53382</v>
      </c>
      <c r="D22" s="541">
        <v>16677</v>
      </c>
      <c r="E22" s="238">
        <f t="shared" si="0"/>
        <v>0.31240867708216252</v>
      </c>
    </row>
    <row r="23" spans="1:5" ht="28.5" customHeight="1" x14ac:dyDescent="0.2">
      <c r="A23" s="91" t="s">
        <v>641</v>
      </c>
      <c r="B23" s="213" t="s">
        <v>513</v>
      </c>
      <c r="C23" s="234">
        <v>0</v>
      </c>
      <c r="D23" s="234">
        <v>33557</v>
      </c>
      <c r="E23" s="238" t="e">
        <f t="shared" si="0"/>
        <v>#DIV/0!</v>
      </c>
    </row>
    <row r="24" spans="1:5" x14ac:dyDescent="0.2">
      <c r="A24" s="102">
        <v>6</v>
      </c>
      <c r="B24" s="214" t="s">
        <v>697</v>
      </c>
      <c r="C24" s="236">
        <f>C22+C14+C9+C6+C3</f>
        <v>888485</v>
      </c>
      <c r="D24" s="236">
        <f>D22+D14+D9+D6+D3</f>
        <v>853120</v>
      </c>
      <c r="E24" s="246">
        <f t="shared" si="0"/>
        <v>0.96019628918890021</v>
      </c>
    </row>
    <row r="25" spans="1:5" x14ac:dyDescent="0.2">
      <c r="A25" s="91">
        <v>7</v>
      </c>
      <c r="B25" s="215" t="s">
        <v>357</v>
      </c>
      <c r="C25" s="234">
        <v>20716</v>
      </c>
      <c r="D25" s="234">
        <v>20935</v>
      </c>
      <c r="E25" s="238">
        <f t="shared" si="0"/>
        <v>1.010571538907125</v>
      </c>
    </row>
    <row r="26" spans="1:5" x14ac:dyDescent="0.2">
      <c r="A26" s="102">
        <v>8</v>
      </c>
      <c r="B26" s="214" t="s">
        <v>698</v>
      </c>
      <c r="C26" s="246">
        <f>C24/C25</f>
        <v>42.888829889940141</v>
      </c>
      <c r="D26" s="246">
        <f>D24/D25</f>
        <v>40.750895629328873</v>
      </c>
      <c r="E26" s="246">
        <f t="shared" si="0"/>
        <v>0.95015172327858877</v>
      </c>
    </row>
    <row r="27" spans="1:5" x14ac:dyDescent="0.2">
      <c r="A27" s="216"/>
      <c r="B27" s="216"/>
      <c r="C27" s="266"/>
      <c r="D27" s="266"/>
      <c r="E27" s="216"/>
    </row>
    <row r="28" spans="1:5" x14ac:dyDescent="0.2">
      <c r="A28" s="216"/>
      <c r="B28" s="216" t="s">
        <v>699</v>
      </c>
      <c r="C28" s="266"/>
      <c r="D28" s="266"/>
      <c r="E28" s="216"/>
    </row>
    <row r="29" spans="1:5" x14ac:dyDescent="0.2">
      <c r="A29" s="206"/>
      <c r="B29" s="206"/>
      <c r="C29" s="206"/>
      <c r="D29" s="206"/>
      <c r="E29" s="206"/>
    </row>
  </sheetData>
  <pageMargins left="0.70866141732283472" right="0.70866141732283472" top="0.94488188976377963" bottom="0.74803149606299213" header="0.31496062992125984" footer="0.31496062992125984"/>
  <pageSetup paperSize="9" orientation="portrait" verticalDpi="0" r:id="rId1"/>
  <headerFooter>
    <oddHeader>&amp;C&amp;"Arial,Bold"
 PSIHIATRISKĀS KLĪNIKAS
stacionārā pacienta dienas vidējā realizācijas maksa
&amp;R&amp;9 10.pielikums</oddHeader>
    <oddFooter>&amp;L&amp;F   &amp;A&amp;R&amp;P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Layout" zoomScaleNormal="100" workbookViewId="0">
      <selection activeCell="C1" sqref="C1:D1048576"/>
    </sheetView>
  </sheetViews>
  <sheetFormatPr defaultRowHeight="12.75" x14ac:dyDescent="0.2"/>
  <cols>
    <col min="1" max="1" width="6.5703125" bestFit="1" customWidth="1"/>
    <col min="2" max="2" width="41" customWidth="1"/>
    <col min="3" max="3" width="10.85546875" style="546" customWidth="1"/>
    <col min="4" max="4" width="10.140625" style="439" customWidth="1"/>
    <col min="5" max="5" width="11.28515625" customWidth="1"/>
  </cols>
  <sheetData>
    <row r="1" spans="1:5" ht="67.5" x14ac:dyDescent="0.2">
      <c r="A1" s="207" t="s">
        <v>682</v>
      </c>
      <c r="B1" s="208" t="s">
        <v>683</v>
      </c>
      <c r="C1" s="542" t="s">
        <v>1004</v>
      </c>
      <c r="D1" s="207" t="s">
        <v>1005</v>
      </c>
      <c r="E1" s="209" t="s">
        <v>929</v>
      </c>
    </row>
    <row r="2" spans="1:5" x14ac:dyDescent="0.2">
      <c r="A2" s="11">
        <v>1</v>
      </c>
      <c r="B2" s="13" t="s">
        <v>147</v>
      </c>
      <c r="C2" s="232">
        <f>SUM(C3:C4)</f>
        <v>281159</v>
      </c>
      <c r="D2" s="232">
        <f>SUM(D3:D4)</f>
        <v>281097</v>
      </c>
      <c r="E2" s="238">
        <f>D2/C2</f>
        <v>0.99977948420644547</v>
      </c>
    </row>
    <row r="3" spans="1:5" x14ac:dyDescent="0.2">
      <c r="A3" s="91" t="s">
        <v>649</v>
      </c>
      <c r="B3" s="15" t="s">
        <v>5</v>
      </c>
      <c r="C3" s="391">
        <v>278898</v>
      </c>
      <c r="D3" s="234">
        <v>278819</v>
      </c>
      <c r="E3" s="238">
        <f t="shared" ref="E3:E25" si="0">D3/C3</f>
        <v>0.9997167423215656</v>
      </c>
    </row>
    <row r="4" spans="1:5" ht="22.5" x14ac:dyDescent="0.2">
      <c r="A4" s="91" t="s">
        <v>627</v>
      </c>
      <c r="B4" s="15" t="s">
        <v>6</v>
      </c>
      <c r="C4" s="391">
        <v>2261</v>
      </c>
      <c r="D4" s="234">
        <v>2278</v>
      </c>
      <c r="E4" s="238">
        <f t="shared" si="0"/>
        <v>1.0075187969924813</v>
      </c>
    </row>
    <row r="5" spans="1:5" x14ac:dyDescent="0.2">
      <c r="A5" s="11">
        <v>2</v>
      </c>
      <c r="B5" s="13" t="s">
        <v>684</v>
      </c>
      <c r="C5" s="232">
        <f>SUM(C6:C7)</f>
        <v>0</v>
      </c>
      <c r="D5" s="232">
        <f>SUM(D6:D7)</f>
        <v>0</v>
      </c>
      <c r="E5" s="238" t="e">
        <f t="shared" si="0"/>
        <v>#DIV/0!</v>
      </c>
    </row>
    <row r="6" spans="1:5" x14ac:dyDescent="0.2">
      <c r="A6" s="91" t="s">
        <v>611</v>
      </c>
      <c r="B6" s="15" t="s">
        <v>685</v>
      </c>
      <c r="C6" s="391">
        <v>0</v>
      </c>
      <c r="D6" s="234">
        <v>0</v>
      </c>
      <c r="E6" s="238" t="e">
        <f t="shared" si="0"/>
        <v>#DIV/0!</v>
      </c>
    </row>
    <row r="7" spans="1:5" ht="22.5" x14ac:dyDescent="0.2">
      <c r="A7" s="91" t="s">
        <v>608</v>
      </c>
      <c r="B7" s="15" t="s">
        <v>11</v>
      </c>
      <c r="C7" s="391">
        <v>0</v>
      </c>
      <c r="D7" s="234">
        <v>0</v>
      </c>
      <c r="E7" s="238" t="e">
        <f t="shared" si="0"/>
        <v>#DIV/0!</v>
      </c>
    </row>
    <row r="8" spans="1:5" x14ac:dyDescent="0.2">
      <c r="A8" s="11">
        <v>3</v>
      </c>
      <c r="B8" s="13" t="s">
        <v>134</v>
      </c>
      <c r="C8" s="232">
        <f>SUM(C9:C10)</f>
        <v>16758</v>
      </c>
      <c r="D8" s="232">
        <f>SUM(D9:D10)</f>
        <v>35009</v>
      </c>
      <c r="E8" s="238">
        <f t="shared" si="0"/>
        <v>2.0890917770617019</v>
      </c>
    </row>
    <row r="9" spans="1:5" x14ac:dyDescent="0.2">
      <c r="A9" s="91" t="s">
        <v>647</v>
      </c>
      <c r="B9" s="15" t="s">
        <v>9</v>
      </c>
      <c r="C9" s="391">
        <v>353</v>
      </c>
      <c r="D9" s="234">
        <v>157</v>
      </c>
      <c r="E9" s="238">
        <f t="shared" si="0"/>
        <v>0.44475920679886688</v>
      </c>
    </row>
    <row r="10" spans="1:5" ht="22.5" x14ac:dyDescent="0.2">
      <c r="A10" s="91" t="s">
        <v>646</v>
      </c>
      <c r="B10" s="17" t="s">
        <v>10</v>
      </c>
      <c r="C10" s="391">
        <f>C11+C12</f>
        <v>16405</v>
      </c>
      <c r="D10" s="234">
        <f>D11+D12</f>
        <v>34852</v>
      </c>
      <c r="E10" s="238">
        <f t="shared" si="0"/>
        <v>2.124474245656812</v>
      </c>
    </row>
    <row r="11" spans="1:5" x14ac:dyDescent="0.2">
      <c r="A11" s="210" t="s">
        <v>686</v>
      </c>
      <c r="B11" s="17" t="s">
        <v>687</v>
      </c>
      <c r="C11" s="391">
        <v>9335</v>
      </c>
      <c r="D11" s="234">
        <v>28680</v>
      </c>
      <c r="E11" s="238">
        <f t="shared" si="0"/>
        <v>3.0723085163363684</v>
      </c>
    </row>
    <row r="12" spans="1:5" x14ac:dyDescent="0.2">
      <c r="A12" s="210" t="s">
        <v>688</v>
      </c>
      <c r="B12" s="17" t="s">
        <v>689</v>
      </c>
      <c r="C12" s="391">
        <v>7070</v>
      </c>
      <c r="D12" s="234">
        <v>6172</v>
      </c>
      <c r="E12" s="238">
        <f t="shared" si="0"/>
        <v>0.87298444130127295</v>
      </c>
    </row>
    <row r="13" spans="1:5" x14ac:dyDescent="0.2">
      <c r="A13" s="11">
        <v>4</v>
      </c>
      <c r="B13" s="13" t="s">
        <v>16</v>
      </c>
      <c r="C13" s="232">
        <f>SUM(C17:C20)+C14</f>
        <v>8015</v>
      </c>
      <c r="D13" s="232">
        <f>SUM(D17:D20)+D14</f>
        <v>6446</v>
      </c>
      <c r="E13" s="238">
        <f t="shared" si="0"/>
        <v>0.80424204616344352</v>
      </c>
    </row>
    <row r="14" spans="1:5" ht="22.5" x14ac:dyDescent="0.2">
      <c r="A14" s="91" t="s">
        <v>644</v>
      </c>
      <c r="B14" s="15" t="s">
        <v>690</v>
      </c>
      <c r="C14" s="543">
        <f>SUM(C15:C16)</f>
        <v>0</v>
      </c>
      <c r="D14" s="540">
        <f>SUM(D15:D16)</f>
        <v>0</v>
      </c>
      <c r="E14" s="238" t="e">
        <f t="shared" si="0"/>
        <v>#DIV/0!</v>
      </c>
    </row>
    <row r="15" spans="1:5" x14ac:dyDescent="0.2">
      <c r="A15" s="211"/>
      <c r="B15" s="212" t="s">
        <v>691</v>
      </c>
      <c r="C15" s="391">
        <v>0</v>
      </c>
      <c r="D15" s="391">
        <v>0</v>
      </c>
      <c r="E15" s="238" t="e">
        <f t="shared" si="0"/>
        <v>#DIV/0!</v>
      </c>
    </row>
    <row r="16" spans="1:5" x14ac:dyDescent="0.2">
      <c r="A16" s="211"/>
      <c r="B16" s="212" t="s">
        <v>692</v>
      </c>
      <c r="C16" s="391">
        <v>0</v>
      </c>
      <c r="D16" s="234">
        <v>0</v>
      </c>
      <c r="E16" s="238" t="e">
        <f t="shared" si="0"/>
        <v>#DIV/0!</v>
      </c>
    </row>
    <row r="17" spans="1:5" x14ac:dyDescent="0.2">
      <c r="A17" s="91" t="s">
        <v>643</v>
      </c>
      <c r="B17" s="17" t="s">
        <v>18</v>
      </c>
      <c r="C17" s="391">
        <v>0</v>
      </c>
      <c r="D17" s="234">
        <v>0</v>
      </c>
      <c r="E17" s="238" t="e">
        <f t="shared" si="0"/>
        <v>#DIV/0!</v>
      </c>
    </row>
    <row r="18" spans="1:5" x14ac:dyDescent="0.2">
      <c r="A18" s="91" t="s">
        <v>693</v>
      </c>
      <c r="B18" s="19" t="s">
        <v>19</v>
      </c>
      <c r="C18" s="391">
        <v>5156</v>
      </c>
      <c r="D18" s="234">
        <v>4591</v>
      </c>
      <c r="E18" s="238">
        <f t="shared" si="0"/>
        <v>0.89041892940263767</v>
      </c>
    </row>
    <row r="19" spans="1:5" x14ac:dyDescent="0.2">
      <c r="A19" s="91" t="s">
        <v>694</v>
      </c>
      <c r="B19" s="20" t="s">
        <v>22</v>
      </c>
      <c r="C19" s="391">
        <v>1958</v>
      </c>
      <c r="D19" s="234">
        <v>1178</v>
      </c>
      <c r="E19" s="238">
        <f t="shared" si="0"/>
        <v>0.60163432073544432</v>
      </c>
    </row>
    <row r="20" spans="1:5" ht="22.5" x14ac:dyDescent="0.2">
      <c r="A20" s="91" t="s">
        <v>695</v>
      </c>
      <c r="B20" s="21" t="s">
        <v>477</v>
      </c>
      <c r="C20" s="391">
        <v>901</v>
      </c>
      <c r="D20" s="234">
        <v>677</v>
      </c>
      <c r="E20" s="238">
        <f t="shared" si="0"/>
        <v>0.75138734739178692</v>
      </c>
    </row>
    <row r="21" spans="1:5" x14ac:dyDescent="0.2">
      <c r="A21" s="11">
        <v>5</v>
      </c>
      <c r="B21" s="13" t="s">
        <v>696</v>
      </c>
      <c r="C21" s="541">
        <v>24884</v>
      </c>
      <c r="D21" s="541">
        <f>D22</f>
        <v>10758</v>
      </c>
      <c r="E21" s="238">
        <f t="shared" si="0"/>
        <v>0.43232599260569038</v>
      </c>
    </row>
    <row r="22" spans="1:5" ht="33.75" x14ac:dyDescent="0.2">
      <c r="A22" s="91" t="s">
        <v>641</v>
      </c>
      <c r="B22" s="213" t="s">
        <v>513</v>
      </c>
      <c r="C22" s="391">
        <v>0</v>
      </c>
      <c r="D22" s="234">
        <v>10758</v>
      </c>
      <c r="E22" s="238" t="e">
        <f t="shared" si="0"/>
        <v>#DIV/0!</v>
      </c>
    </row>
    <row r="23" spans="1:5" x14ac:dyDescent="0.2">
      <c r="A23" s="102">
        <v>6</v>
      </c>
      <c r="B23" s="214" t="s">
        <v>697</v>
      </c>
      <c r="C23" s="236">
        <f>C21+C13+C8+C5+C2</f>
        <v>330816</v>
      </c>
      <c r="D23" s="236">
        <f>D21+D13+D8+D5+D2</f>
        <v>333310</v>
      </c>
      <c r="E23" s="246">
        <f t="shared" si="0"/>
        <v>1.0075389340297929</v>
      </c>
    </row>
    <row r="24" spans="1:5" x14ac:dyDescent="0.2">
      <c r="A24" s="91">
        <v>7</v>
      </c>
      <c r="B24" s="215" t="s">
        <v>357</v>
      </c>
      <c r="C24" s="391">
        <v>745</v>
      </c>
      <c r="D24" s="234">
        <v>662</v>
      </c>
      <c r="E24" s="238">
        <f t="shared" si="0"/>
        <v>0.88859060402684564</v>
      </c>
    </row>
    <row r="25" spans="1:5" x14ac:dyDescent="0.2">
      <c r="A25" s="102">
        <v>8</v>
      </c>
      <c r="B25" s="214" t="s">
        <v>698</v>
      </c>
      <c r="C25" s="236">
        <f>C23/C24</f>
        <v>444.04832214765099</v>
      </c>
      <c r="D25" s="236">
        <f>D23/D24</f>
        <v>503.48942598187313</v>
      </c>
      <c r="E25" s="246">
        <f t="shared" si="0"/>
        <v>1.1338617913175164</v>
      </c>
    </row>
    <row r="26" spans="1:5" x14ac:dyDescent="0.2">
      <c r="A26" s="216"/>
      <c r="B26" s="216"/>
      <c r="C26" s="544"/>
      <c r="D26" s="266"/>
      <c r="E26" s="216"/>
    </row>
    <row r="27" spans="1:5" x14ac:dyDescent="0.2">
      <c r="A27" s="216"/>
      <c r="B27" s="216" t="s">
        <v>699</v>
      </c>
      <c r="C27" s="544"/>
      <c r="D27" s="266"/>
      <c r="E27" s="216"/>
    </row>
    <row r="28" spans="1:5" x14ac:dyDescent="0.2">
      <c r="A28" s="206"/>
      <c r="B28" s="206"/>
      <c r="C28" s="545"/>
      <c r="D28" s="206"/>
      <c r="E28" s="206"/>
    </row>
  </sheetData>
  <pageMargins left="0.7" right="0.7" top="0.75" bottom="0.75" header="0.3" footer="0.3"/>
  <pageSetup paperSize="9" orientation="portrait" horizontalDpi="0" verticalDpi="0" r:id="rId1"/>
  <headerFooter>
    <oddHeader xml:space="preserve">&amp;C&amp;"Arial,Bold"ONKOLOĢISKĀS KLĪNIKAS
stacionārā pacienta dienas vidējā realizācijas maksa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7"/>
  <sheetViews>
    <sheetView topLeftCell="A76" zoomScaleNormal="100" zoomScalePageLayoutView="85" workbookViewId="0">
      <selection activeCell="M96" sqref="M96"/>
    </sheetView>
  </sheetViews>
  <sheetFormatPr defaultRowHeight="12.75" x14ac:dyDescent="0.2"/>
  <cols>
    <col min="1" max="1" width="6" style="94" bestFit="1" customWidth="1"/>
    <col min="2" max="2" width="43.5703125" style="87" customWidth="1"/>
    <col min="3" max="3" width="11" style="393" customWidth="1"/>
    <col min="4" max="4" width="11.140625" style="438" customWidth="1"/>
    <col min="5" max="5" width="9.5703125" style="438" customWidth="1"/>
    <col min="6" max="6" width="10.7109375" style="393" customWidth="1"/>
    <col min="7" max="7" width="10.28515625" style="562" customWidth="1"/>
    <col min="8" max="8" width="10.28515625" style="393" customWidth="1"/>
    <col min="9" max="9" width="10.140625" style="145" customWidth="1"/>
    <col min="10" max="10" width="42.42578125" style="402" customWidth="1"/>
    <col min="11" max="11" width="9.140625" style="393"/>
    <col min="12" max="12" width="9.140625" style="145"/>
    <col min="13" max="13" width="42" style="403" customWidth="1"/>
    <col min="14" max="16384" width="9.140625" style="87"/>
  </cols>
  <sheetData>
    <row r="1" spans="1:15" s="131" customFormat="1" ht="78.75" x14ac:dyDescent="0.2">
      <c r="A1" s="72" t="s">
        <v>0</v>
      </c>
      <c r="B1" s="55" t="s">
        <v>219</v>
      </c>
      <c r="C1" s="397" t="s">
        <v>910</v>
      </c>
      <c r="D1" s="397" t="s">
        <v>911</v>
      </c>
      <c r="E1" s="397" t="s">
        <v>912</v>
      </c>
      <c r="F1" s="397" t="s">
        <v>913</v>
      </c>
      <c r="G1" s="397" t="s">
        <v>914</v>
      </c>
      <c r="H1" s="359" t="s">
        <v>950</v>
      </c>
      <c r="I1" s="361" t="s">
        <v>916</v>
      </c>
      <c r="J1" s="361" t="s">
        <v>709</v>
      </c>
      <c r="K1" s="359" t="s">
        <v>917</v>
      </c>
      <c r="L1" s="361" t="s">
        <v>918</v>
      </c>
      <c r="M1" s="361" t="s">
        <v>709</v>
      </c>
    </row>
    <row r="2" spans="1:15" s="131" customFormat="1" x14ac:dyDescent="0.2">
      <c r="A2" s="9">
        <v>1</v>
      </c>
      <c r="B2" s="10">
        <v>2</v>
      </c>
      <c r="C2" s="397">
        <v>3</v>
      </c>
      <c r="D2" s="397">
        <v>4</v>
      </c>
      <c r="E2" s="397">
        <v>5</v>
      </c>
      <c r="F2" s="397">
        <v>6</v>
      </c>
      <c r="G2" s="397">
        <v>7</v>
      </c>
      <c r="H2" s="359" t="s">
        <v>710</v>
      </c>
      <c r="I2" s="361" t="s">
        <v>711</v>
      </c>
      <c r="J2" s="380">
        <v>10</v>
      </c>
      <c r="K2" s="359" t="s">
        <v>712</v>
      </c>
      <c r="L2" s="361" t="s">
        <v>713</v>
      </c>
      <c r="M2" s="380">
        <v>13</v>
      </c>
    </row>
    <row r="3" spans="1:15" s="394" customFormat="1" x14ac:dyDescent="0.2">
      <c r="A3" s="356">
        <v>10000</v>
      </c>
      <c r="B3" s="357" t="s">
        <v>220</v>
      </c>
      <c r="C3" s="392">
        <v>274090</v>
      </c>
      <c r="D3" s="381">
        <v>230923</v>
      </c>
      <c r="E3" s="381">
        <v>274090</v>
      </c>
      <c r="F3" s="392">
        <v>230923</v>
      </c>
      <c r="G3" s="392">
        <v>258129</v>
      </c>
      <c r="H3" s="392">
        <f>G3-F3</f>
        <v>27206</v>
      </c>
      <c r="I3" s="549">
        <f>IFERROR(H3/F3,"-")</f>
        <v>0.11781416316261265</v>
      </c>
      <c r="J3" s="410"/>
      <c r="K3" s="392">
        <f>G3-E3</f>
        <v>-15961</v>
      </c>
      <c r="L3" s="549">
        <f>IFERROR(K3/E3, "-")</f>
        <v>-5.8232697289211571E-2</v>
      </c>
      <c r="M3" s="410"/>
    </row>
    <row r="4" spans="1:15" x14ac:dyDescent="0.2">
      <c r="A4" s="119" t="s">
        <v>229</v>
      </c>
      <c r="B4" s="118" t="s">
        <v>221</v>
      </c>
      <c r="C4" s="299"/>
      <c r="D4" s="300"/>
      <c r="E4" s="300"/>
      <c r="F4" s="299"/>
      <c r="G4" s="299"/>
      <c r="H4" s="299"/>
      <c r="I4" s="550"/>
      <c r="J4" s="411"/>
      <c r="K4" s="564"/>
      <c r="L4" s="550"/>
      <c r="M4" s="411"/>
    </row>
    <row r="5" spans="1:15" x14ac:dyDescent="0.2">
      <c r="A5" s="104">
        <v>11000</v>
      </c>
      <c r="B5" s="107" t="s">
        <v>222</v>
      </c>
      <c r="C5" s="354">
        <f>C6+C23+C28+C30+C31+C32</f>
        <v>3190605</v>
      </c>
      <c r="D5" s="354">
        <f>D6+D23+D28+D30+D31+D32</f>
        <v>3256311</v>
      </c>
      <c r="E5" s="354">
        <f>E6+E23+E28+E30+E31+E32</f>
        <v>1574562</v>
      </c>
      <c r="F5" s="354">
        <f>F6+F23+F28+F30+F31+F32</f>
        <v>1647128</v>
      </c>
      <c r="G5" s="354">
        <f>G6+G23+G28+G30+G31+G32</f>
        <v>1628775</v>
      </c>
      <c r="H5" s="354">
        <f t="shared" ref="H5:H68" si="0">G5-F5</f>
        <v>-18353</v>
      </c>
      <c r="I5" s="551">
        <f t="shared" ref="I5:I68" si="1">IFERROR(H5/F5,"-")</f>
        <v>-1.1142424875298094E-2</v>
      </c>
      <c r="J5" s="412"/>
      <c r="K5" s="354">
        <f t="shared" ref="K5:K44" si="2">G5-E5</f>
        <v>54213</v>
      </c>
      <c r="L5" s="551">
        <f t="shared" ref="L5:L44" si="3">IFERROR(K5/E5, "-")</f>
        <v>3.4430527346652591E-2</v>
      </c>
      <c r="M5" s="412"/>
    </row>
    <row r="6" spans="1:15" x14ac:dyDescent="0.2">
      <c r="A6" s="60">
        <v>11100</v>
      </c>
      <c r="B6" s="58" t="s">
        <v>223</v>
      </c>
      <c r="C6" s="335">
        <f>C7+C12+C15+C18</f>
        <v>2990682</v>
      </c>
      <c r="D6" s="335">
        <f>D7+D12+D15+D18</f>
        <v>3059361</v>
      </c>
      <c r="E6" s="335">
        <f>E7+E12+E15+E18</f>
        <v>1476906</v>
      </c>
      <c r="F6" s="335">
        <f>F7+F12+F15+F18</f>
        <v>1548631</v>
      </c>
      <c r="G6" s="335">
        <f>G7+G12+G15+G18</f>
        <v>1519523</v>
      </c>
      <c r="H6" s="335">
        <f t="shared" si="0"/>
        <v>-29108</v>
      </c>
      <c r="I6" s="532">
        <f t="shared" si="1"/>
        <v>-1.8795955912028109E-2</v>
      </c>
      <c r="J6" s="413"/>
      <c r="K6" s="335">
        <f t="shared" si="2"/>
        <v>42617</v>
      </c>
      <c r="L6" s="532">
        <f t="shared" si="3"/>
        <v>2.885559405947298E-2</v>
      </c>
      <c r="M6" s="413"/>
    </row>
    <row r="7" spans="1:15" s="101" customFormat="1" x14ac:dyDescent="0.2">
      <c r="A7" s="60">
        <v>11110</v>
      </c>
      <c r="B7" s="58" t="s">
        <v>147</v>
      </c>
      <c r="C7" s="335">
        <f>SUM(C8:C11)</f>
        <v>2900107</v>
      </c>
      <c r="D7" s="335">
        <f>SUM(D8:D11)</f>
        <v>2972000</v>
      </c>
      <c r="E7" s="335">
        <f>SUM(E8:E11)</f>
        <v>1431618</v>
      </c>
      <c r="F7" s="335">
        <f>SUM(F8:F11)</f>
        <v>1504950</v>
      </c>
      <c r="G7" s="335">
        <f>SUM(G8:G11)</f>
        <v>1475842</v>
      </c>
      <c r="H7" s="335">
        <f t="shared" si="0"/>
        <v>-29108</v>
      </c>
      <c r="I7" s="532">
        <f t="shared" si="1"/>
        <v>-1.934150636233762E-2</v>
      </c>
      <c r="J7" s="413"/>
      <c r="K7" s="335">
        <f t="shared" si="2"/>
        <v>44224</v>
      </c>
      <c r="L7" s="532">
        <f t="shared" si="3"/>
        <v>3.0890922019700787E-2</v>
      </c>
      <c r="M7" s="413"/>
    </row>
    <row r="8" spans="1:15" ht="22.5" x14ac:dyDescent="0.2">
      <c r="A8" s="72">
        <v>11111</v>
      </c>
      <c r="B8" s="15" t="s">
        <v>5</v>
      </c>
      <c r="C8" s="331">
        <v>1750064</v>
      </c>
      <c r="D8" s="293">
        <v>1749100</v>
      </c>
      <c r="E8" s="293">
        <v>867858</v>
      </c>
      <c r="F8" s="331">
        <v>893500</v>
      </c>
      <c r="G8" s="295">
        <v>844245</v>
      </c>
      <c r="H8" s="331">
        <f t="shared" si="0"/>
        <v>-49255</v>
      </c>
      <c r="I8" s="450">
        <f t="shared" si="1"/>
        <v>-5.5125909345271402E-2</v>
      </c>
      <c r="J8" s="441" t="s">
        <v>1078</v>
      </c>
      <c r="K8" s="331">
        <f t="shared" si="2"/>
        <v>-23613</v>
      </c>
      <c r="L8" s="450">
        <f t="shared" si="3"/>
        <v>-2.7208368189265985E-2</v>
      </c>
      <c r="M8" s="441" t="s">
        <v>1078</v>
      </c>
      <c r="O8" s="548"/>
    </row>
    <row r="9" spans="1:15" ht="22.5" x14ac:dyDescent="0.2">
      <c r="A9" s="72">
        <v>11112</v>
      </c>
      <c r="B9" s="15" t="s">
        <v>6</v>
      </c>
      <c r="C9" s="331">
        <v>414161</v>
      </c>
      <c r="D9" s="293">
        <v>423400</v>
      </c>
      <c r="E9" s="293">
        <v>184536</v>
      </c>
      <c r="F9" s="331">
        <v>211700</v>
      </c>
      <c r="G9" s="295">
        <v>200096</v>
      </c>
      <c r="H9" s="331">
        <f t="shared" si="0"/>
        <v>-11604</v>
      </c>
      <c r="I9" s="450">
        <f t="shared" si="1"/>
        <v>-5.4813415210203116E-2</v>
      </c>
      <c r="J9" s="441" t="s">
        <v>1079</v>
      </c>
      <c r="K9" s="331">
        <f t="shared" si="2"/>
        <v>15560</v>
      </c>
      <c r="L9" s="450">
        <f t="shared" si="3"/>
        <v>8.4319590757358995E-2</v>
      </c>
      <c r="M9" s="441" t="s">
        <v>1080</v>
      </c>
    </row>
    <row r="10" spans="1:15" x14ac:dyDescent="0.2">
      <c r="A10" s="72">
        <v>11113</v>
      </c>
      <c r="B10" s="15" t="s">
        <v>7</v>
      </c>
      <c r="C10" s="331">
        <v>595623</v>
      </c>
      <c r="D10" s="293">
        <v>643500</v>
      </c>
      <c r="E10" s="293">
        <v>302630</v>
      </c>
      <c r="F10" s="331">
        <v>321750</v>
      </c>
      <c r="G10" s="295">
        <v>347315</v>
      </c>
      <c r="H10" s="331">
        <f t="shared" si="0"/>
        <v>25565</v>
      </c>
      <c r="I10" s="450">
        <f t="shared" si="1"/>
        <v>7.9456099456099452E-2</v>
      </c>
      <c r="J10" s="441" t="s">
        <v>969</v>
      </c>
      <c r="K10" s="331">
        <f t="shared" si="2"/>
        <v>44685</v>
      </c>
      <c r="L10" s="450">
        <f t="shared" si="3"/>
        <v>0.14765555298549385</v>
      </c>
      <c r="M10" s="441" t="s">
        <v>969</v>
      </c>
    </row>
    <row r="11" spans="1:15" ht="22.5" x14ac:dyDescent="0.2">
      <c r="A11" s="72">
        <v>11114</v>
      </c>
      <c r="B11" s="15" t="s">
        <v>433</v>
      </c>
      <c r="C11" s="331">
        <v>140259</v>
      </c>
      <c r="D11" s="293">
        <v>156000</v>
      </c>
      <c r="E11" s="293">
        <v>76594</v>
      </c>
      <c r="F11" s="331">
        <v>78000</v>
      </c>
      <c r="G11" s="295">
        <v>84186</v>
      </c>
      <c r="H11" s="331">
        <f t="shared" si="0"/>
        <v>6186</v>
      </c>
      <c r="I11" s="450">
        <f t="shared" si="1"/>
        <v>7.9307692307692301E-2</v>
      </c>
      <c r="J11" s="441" t="s">
        <v>969</v>
      </c>
      <c r="K11" s="331">
        <f t="shared" si="2"/>
        <v>7592</v>
      </c>
      <c r="L11" s="450">
        <f t="shared" si="3"/>
        <v>9.9120035511919988E-2</v>
      </c>
      <c r="M11" s="441" t="s">
        <v>969</v>
      </c>
      <c r="O11" s="548"/>
    </row>
    <row r="12" spans="1:15" s="100" customFormat="1" x14ac:dyDescent="0.2">
      <c r="A12" s="60">
        <v>11120</v>
      </c>
      <c r="B12" s="13" t="s">
        <v>153</v>
      </c>
      <c r="C12" s="335">
        <f>SUM(C13:C14)</f>
        <v>0</v>
      </c>
      <c r="D12" s="335">
        <f>SUM(D13:D14)</f>
        <v>0</v>
      </c>
      <c r="E12" s="335">
        <f>SUM(E13:E14)</f>
        <v>0</v>
      </c>
      <c r="F12" s="335">
        <f>SUM(F13:F14)</f>
        <v>0</v>
      </c>
      <c r="G12" s="335">
        <f>SUM(G13:G14)</f>
        <v>0</v>
      </c>
      <c r="H12" s="335">
        <f t="shared" si="0"/>
        <v>0</v>
      </c>
      <c r="I12" s="532" t="str">
        <f t="shared" si="1"/>
        <v>-</v>
      </c>
      <c r="J12" s="413"/>
      <c r="K12" s="335">
        <f t="shared" si="2"/>
        <v>0</v>
      </c>
      <c r="L12" s="532" t="str">
        <f t="shared" si="3"/>
        <v>-</v>
      </c>
      <c r="M12" s="413"/>
    </row>
    <row r="13" spans="1:15" x14ac:dyDescent="0.2">
      <c r="A13" s="72">
        <v>11121</v>
      </c>
      <c r="B13" s="15" t="s">
        <v>155</v>
      </c>
      <c r="C13" s="331">
        <v>0</v>
      </c>
      <c r="D13" s="293">
        <v>0</v>
      </c>
      <c r="E13" s="293">
        <v>0</v>
      </c>
      <c r="F13" s="331">
        <v>0</v>
      </c>
      <c r="G13" s="295">
        <v>0</v>
      </c>
      <c r="H13" s="331">
        <f t="shared" si="0"/>
        <v>0</v>
      </c>
      <c r="I13" s="450" t="str">
        <f t="shared" si="1"/>
        <v>-</v>
      </c>
      <c r="J13" s="407"/>
      <c r="K13" s="331">
        <f t="shared" si="2"/>
        <v>0</v>
      </c>
      <c r="L13" s="450" t="str">
        <f t="shared" si="3"/>
        <v>-</v>
      </c>
      <c r="M13" s="407"/>
    </row>
    <row r="14" spans="1:15" x14ac:dyDescent="0.2">
      <c r="A14" s="72">
        <v>11122</v>
      </c>
      <c r="B14" s="15" t="s">
        <v>157</v>
      </c>
      <c r="C14" s="331">
        <v>0</v>
      </c>
      <c r="D14" s="293">
        <v>0</v>
      </c>
      <c r="E14" s="293">
        <v>0</v>
      </c>
      <c r="F14" s="331">
        <v>0</v>
      </c>
      <c r="G14" s="295">
        <v>0</v>
      </c>
      <c r="H14" s="331">
        <f t="shared" si="0"/>
        <v>0</v>
      </c>
      <c r="I14" s="450" t="str">
        <f t="shared" si="1"/>
        <v>-</v>
      </c>
      <c r="J14" s="407"/>
      <c r="K14" s="331">
        <f t="shared" si="2"/>
        <v>0</v>
      </c>
      <c r="L14" s="450" t="str">
        <f t="shared" si="3"/>
        <v>-</v>
      </c>
      <c r="M14" s="407"/>
    </row>
    <row r="15" spans="1:15" s="100" customFormat="1" x14ac:dyDescent="0.2">
      <c r="A15" s="60">
        <v>11130</v>
      </c>
      <c r="B15" s="13" t="s">
        <v>159</v>
      </c>
      <c r="C15" s="335">
        <f>SUM(C16:C17)</f>
        <v>0</v>
      </c>
      <c r="D15" s="335">
        <f>SUM(D16:D17)</f>
        <v>0</v>
      </c>
      <c r="E15" s="335">
        <f>SUM(E16:E17)</f>
        <v>0</v>
      </c>
      <c r="F15" s="335">
        <f>SUM(F16:F17)</f>
        <v>0</v>
      </c>
      <c r="G15" s="335">
        <f>SUM(G16:G17)</f>
        <v>0</v>
      </c>
      <c r="H15" s="335">
        <f t="shared" si="0"/>
        <v>0</v>
      </c>
      <c r="I15" s="532" t="str">
        <f t="shared" si="1"/>
        <v>-</v>
      </c>
      <c r="J15" s="413"/>
      <c r="K15" s="335">
        <f t="shared" si="2"/>
        <v>0</v>
      </c>
      <c r="L15" s="532" t="str">
        <f t="shared" si="3"/>
        <v>-</v>
      </c>
      <c r="M15" s="413"/>
    </row>
    <row r="16" spans="1:15" x14ac:dyDescent="0.2">
      <c r="A16" s="72">
        <v>11131</v>
      </c>
      <c r="B16" s="15" t="s">
        <v>161</v>
      </c>
      <c r="C16" s="331">
        <v>0</v>
      </c>
      <c r="D16" s="293">
        <v>0</v>
      </c>
      <c r="E16" s="293">
        <v>0</v>
      </c>
      <c r="F16" s="331">
        <v>0</v>
      </c>
      <c r="G16" s="295">
        <v>0</v>
      </c>
      <c r="H16" s="331">
        <f t="shared" si="0"/>
        <v>0</v>
      </c>
      <c r="I16" s="450" t="str">
        <f t="shared" si="1"/>
        <v>-</v>
      </c>
      <c r="J16" s="407"/>
      <c r="K16" s="331">
        <f t="shared" si="2"/>
        <v>0</v>
      </c>
      <c r="L16" s="450" t="str">
        <f t="shared" si="3"/>
        <v>-</v>
      </c>
      <c r="M16" s="407"/>
    </row>
    <row r="17" spans="1:13" ht="22.5" x14ac:dyDescent="0.2">
      <c r="A17" s="72">
        <v>11132</v>
      </c>
      <c r="B17" s="15" t="s">
        <v>11</v>
      </c>
      <c r="C17" s="331">
        <v>0</v>
      </c>
      <c r="D17" s="293">
        <v>0</v>
      </c>
      <c r="E17" s="293">
        <v>0</v>
      </c>
      <c r="F17" s="331">
        <v>0</v>
      </c>
      <c r="G17" s="295">
        <v>0</v>
      </c>
      <c r="H17" s="331">
        <f t="shared" si="0"/>
        <v>0</v>
      </c>
      <c r="I17" s="450" t="str">
        <f t="shared" si="1"/>
        <v>-</v>
      </c>
      <c r="J17" s="407"/>
      <c r="K17" s="331">
        <f t="shared" si="2"/>
        <v>0</v>
      </c>
      <c r="L17" s="450" t="str">
        <f t="shared" si="3"/>
        <v>-</v>
      </c>
      <c r="M17" s="407"/>
    </row>
    <row r="18" spans="1:13" s="100" customFormat="1" x14ac:dyDescent="0.2">
      <c r="A18" s="60">
        <v>11140</v>
      </c>
      <c r="B18" s="13" t="s">
        <v>134</v>
      </c>
      <c r="C18" s="335">
        <f>SUM(C19:C22)</f>
        <v>90575</v>
      </c>
      <c r="D18" s="335">
        <f>SUM(D19:D22)</f>
        <v>87361</v>
      </c>
      <c r="E18" s="335">
        <f>SUM(E19:E22)</f>
        <v>45288</v>
      </c>
      <c r="F18" s="335">
        <f>SUM(F19:F22)</f>
        <v>43681</v>
      </c>
      <c r="G18" s="335">
        <f>SUM(G19:G22)</f>
        <v>43681</v>
      </c>
      <c r="H18" s="335">
        <f t="shared" si="0"/>
        <v>0</v>
      </c>
      <c r="I18" s="532">
        <f t="shared" si="1"/>
        <v>0</v>
      </c>
      <c r="J18" s="413"/>
      <c r="K18" s="335">
        <f t="shared" si="2"/>
        <v>-1607</v>
      </c>
      <c r="L18" s="532">
        <f t="shared" si="3"/>
        <v>-3.5484013425189899E-2</v>
      </c>
      <c r="M18" s="413"/>
    </row>
    <row r="19" spans="1:13" x14ac:dyDescent="0.2">
      <c r="A19" s="72">
        <v>11141</v>
      </c>
      <c r="B19" s="15" t="s">
        <v>9</v>
      </c>
      <c r="C19" s="331">
        <v>0</v>
      </c>
      <c r="D19" s="293">
        <v>0</v>
      </c>
      <c r="E19" s="293">
        <v>0</v>
      </c>
      <c r="F19" s="331">
        <v>0</v>
      </c>
      <c r="G19" s="295">
        <v>0</v>
      </c>
      <c r="H19" s="331">
        <f t="shared" si="0"/>
        <v>0</v>
      </c>
      <c r="I19" s="450" t="str">
        <f t="shared" si="1"/>
        <v>-</v>
      </c>
      <c r="J19" s="407"/>
      <c r="K19" s="331">
        <f t="shared" si="2"/>
        <v>0</v>
      </c>
      <c r="L19" s="450" t="str">
        <f t="shared" si="3"/>
        <v>-</v>
      </c>
      <c r="M19" s="407"/>
    </row>
    <row r="20" spans="1:13" ht="22.5" x14ac:dyDescent="0.2">
      <c r="A20" s="72">
        <v>11142</v>
      </c>
      <c r="B20" s="15" t="s">
        <v>12</v>
      </c>
      <c r="C20" s="331">
        <v>0</v>
      </c>
      <c r="D20" s="293">
        <v>0</v>
      </c>
      <c r="E20" s="293">
        <v>0</v>
      </c>
      <c r="F20" s="331">
        <v>0</v>
      </c>
      <c r="G20" s="295">
        <v>0</v>
      </c>
      <c r="H20" s="331">
        <f t="shared" si="0"/>
        <v>0</v>
      </c>
      <c r="I20" s="450" t="str">
        <f t="shared" si="1"/>
        <v>-</v>
      </c>
      <c r="J20" s="407"/>
      <c r="K20" s="331">
        <f t="shared" si="2"/>
        <v>0</v>
      </c>
      <c r="L20" s="450" t="str">
        <f t="shared" si="3"/>
        <v>-</v>
      </c>
      <c r="M20" s="407"/>
    </row>
    <row r="21" spans="1:13" x14ac:dyDescent="0.2">
      <c r="A21" s="72">
        <v>11143</v>
      </c>
      <c r="B21" s="15" t="s">
        <v>13</v>
      </c>
      <c r="C21" s="331">
        <v>0</v>
      </c>
      <c r="D21" s="293">
        <v>0</v>
      </c>
      <c r="E21" s="293">
        <v>0</v>
      </c>
      <c r="F21" s="331">
        <v>0</v>
      </c>
      <c r="G21" s="295">
        <v>0</v>
      </c>
      <c r="H21" s="331">
        <f t="shared" si="0"/>
        <v>0</v>
      </c>
      <c r="I21" s="450" t="str">
        <f t="shared" si="1"/>
        <v>-</v>
      </c>
      <c r="J21" s="407"/>
      <c r="K21" s="331">
        <f t="shared" si="2"/>
        <v>0</v>
      </c>
      <c r="L21" s="450" t="str">
        <f t="shared" si="3"/>
        <v>-</v>
      </c>
      <c r="M21" s="407"/>
    </row>
    <row r="22" spans="1:13" x14ac:dyDescent="0.2">
      <c r="A22" s="72">
        <v>11144</v>
      </c>
      <c r="B22" s="15" t="s">
        <v>431</v>
      </c>
      <c r="C22" s="331">
        <v>90575</v>
      </c>
      <c r="D22" s="293">
        <v>87361</v>
      </c>
      <c r="E22" s="293">
        <v>45288</v>
      </c>
      <c r="F22" s="293">
        <v>43681</v>
      </c>
      <c r="G22" s="295">
        <v>43681</v>
      </c>
      <c r="H22" s="331">
        <f t="shared" si="0"/>
        <v>0</v>
      </c>
      <c r="I22" s="450">
        <f t="shared" si="1"/>
        <v>0</v>
      </c>
      <c r="J22" s="407"/>
      <c r="K22" s="331">
        <f t="shared" si="2"/>
        <v>-1607</v>
      </c>
      <c r="L22" s="450">
        <f t="shared" si="3"/>
        <v>-3.5484013425189899E-2</v>
      </c>
      <c r="M22" s="441" t="s">
        <v>1081</v>
      </c>
    </row>
    <row r="23" spans="1:13" x14ac:dyDescent="0.2">
      <c r="A23" s="60">
        <v>11200</v>
      </c>
      <c r="B23" s="56" t="s">
        <v>224</v>
      </c>
      <c r="C23" s="332">
        <f>SUM(C24:C27)</f>
        <v>130194</v>
      </c>
      <c r="D23" s="332">
        <f>SUM(D24:D27)</f>
        <v>124350</v>
      </c>
      <c r="E23" s="332">
        <f>SUM(E24:E27)</f>
        <v>59325</v>
      </c>
      <c r="F23" s="332">
        <f>SUM(F24:F27)</f>
        <v>60100</v>
      </c>
      <c r="G23" s="332">
        <f>SUM(G24:G27)</f>
        <v>75373</v>
      </c>
      <c r="H23" s="332">
        <f t="shared" si="0"/>
        <v>15273</v>
      </c>
      <c r="I23" s="552">
        <f t="shared" si="1"/>
        <v>0.25412645590682198</v>
      </c>
      <c r="J23" s="413"/>
      <c r="K23" s="332">
        <f t="shared" si="2"/>
        <v>16048</v>
      </c>
      <c r="L23" s="552">
        <f t="shared" si="3"/>
        <v>0.27050990307627476</v>
      </c>
      <c r="M23" s="413"/>
    </row>
    <row r="24" spans="1:13" ht="22.5" x14ac:dyDescent="0.2">
      <c r="A24" s="72">
        <v>11210</v>
      </c>
      <c r="B24" s="15" t="s">
        <v>171</v>
      </c>
      <c r="C24" s="331">
        <v>41794</v>
      </c>
      <c r="D24" s="291">
        <v>40500</v>
      </c>
      <c r="E24" s="291">
        <v>18340</v>
      </c>
      <c r="F24" s="291">
        <v>16600</v>
      </c>
      <c r="G24" s="295">
        <v>31822</v>
      </c>
      <c r="H24" s="331">
        <f t="shared" si="0"/>
        <v>15222</v>
      </c>
      <c r="I24" s="450">
        <f t="shared" si="1"/>
        <v>0.91698795180722892</v>
      </c>
      <c r="J24" s="566" t="s">
        <v>971</v>
      </c>
      <c r="K24" s="331">
        <f t="shared" si="2"/>
        <v>13482</v>
      </c>
      <c r="L24" s="450">
        <f t="shared" si="3"/>
        <v>0.73511450381679388</v>
      </c>
      <c r="M24" s="566" t="s">
        <v>971</v>
      </c>
    </row>
    <row r="25" spans="1:13" ht="22.5" x14ac:dyDescent="0.2">
      <c r="A25" s="72">
        <v>11220</v>
      </c>
      <c r="B25" s="15" t="s">
        <v>172</v>
      </c>
      <c r="C25" s="331">
        <v>69759</v>
      </c>
      <c r="D25" s="291">
        <v>68550</v>
      </c>
      <c r="E25" s="291">
        <v>30725</v>
      </c>
      <c r="F25" s="291">
        <v>33800</v>
      </c>
      <c r="G25" s="295">
        <v>38506</v>
      </c>
      <c r="H25" s="331">
        <f t="shared" si="0"/>
        <v>4706</v>
      </c>
      <c r="I25" s="450">
        <f t="shared" si="1"/>
        <v>0.13923076923076924</v>
      </c>
      <c r="J25" s="566" t="s">
        <v>959</v>
      </c>
      <c r="K25" s="331">
        <f t="shared" si="2"/>
        <v>7781</v>
      </c>
      <c r="L25" s="450">
        <f t="shared" si="3"/>
        <v>0.25324654190398699</v>
      </c>
      <c r="M25" s="566" t="s">
        <v>959</v>
      </c>
    </row>
    <row r="26" spans="1:13" ht="22.5" x14ac:dyDescent="0.2">
      <c r="A26" s="72">
        <v>11230</v>
      </c>
      <c r="B26" s="15" t="s">
        <v>17</v>
      </c>
      <c r="C26" s="331">
        <v>18641</v>
      </c>
      <c r="D26" s="291">
        <v>15300</v>
      </c>
      <c r="E26" s="291">
        <v>10260</v>
      </c>
      <c r="F26" s="291">
        <v>9700</v>
      </c>
      <c r="G26" s="295">
        <v>5045</v>
      </c>
      <c r="H26" s="331">
        <f t="shared" si="0"/>
        <v>-4655</v>
      </c>
      <c r="I26" s="450">
        <f t="shared" si="1"/>
        <v>-0.47989690721649486</v>
      </c>
      <c r="J26" s="566" t="s">
        <v>988</v>
      </c>
      <c r="K26" s="331">
        <f t="shared" si="2"/>
        <v>-5215</v>
      </c>
      <c r="L26" s="450">
        <f t="shared" si="3"/>
        <v>-0.50828460038986356</v>
      </c>
      <c r="M26" s="566" t="s">
        <v>988</v>
      </c>
    </row>
    <row r="27" spans="1:13" x14ac:dyDescent="0.2">
      <c r="A27" s="72">
        <v>11240</v>
      </c>
      <c r="B27" s="17" t="s">
        <v>18</v>
      </c>
      <c r="C27" s="331">
        <v>0</v>
      </c>
      <c r="D27" s="292">
        <v>0</v>
      </c>
      <c r="E27" s="292">
        <v>0</v>
      </c>
      <c r="F27" s="292">
        <v>0</v>
      </c>
      <c r="G27" s="295">
        <v>0</v>
      </c>
      <c r="H27" s="331">
        <f t="shared" si="0"/>
        <v>0</v>
      </c>
      <c r="I27" s="450" t="str">
        <f t="shared" si="1"/>
        <v>-</v>
      </c>
      <c r="J27" s="407"/>
      <c r="K27" s="331">
        <f t="shared" si="2"/>
        <v>0</v>
      </c>
      <c r="L27" s="450" t="str">
        <f t="shared" si="3"/>
        <v>-</v>
      </c>
      <c r="M27" s="407"/>
    </row>
    <row r="28" spans="1:13" x14ac:dyDescent="0.2">
      <c r="A28" s="60">
        <v>11300</v>
      </c>
      <c r="B28" s="58" t="s">
        <v>14</v>
      </c>
      <c r="C28" s="332">
        <f>C29</f>
        <v>0</v>
      </c>
      <c r="D28" s="332">
        <f>D29</f>
        <v>0</v>
      </c>
      <c r="E28" s="332">
        <f>E29</f>
        <v>0</v>
      </c>
      <c r="F28" s="332">
        <f>F29</f>
        <v>0</v>
      </c>
      <c r="G28" s="332">
        <f>G29</f>
        <v>0</v>
      </c>
      <c r="H28" s="332">
        <f t="shared" si="0"/>
        <v>0</v>
      </c>
      <c r="I28" s="552" t="str">
        <f t="shared" si="1"/>
        <v>-</v>
      </c>
      <c r="J28" s="413"/>
      <c r="K28" s="332">
        <f t="shared" si="2"/>
        <v>0</v>
      </c>
      <c r="L28" s="552" t="str">
        <f t="shared" si="3"/>
        <v>-</v>
      </c>
      <c r="M28" s="413"/>
    </row>
    <row r="29" spans="1:13" x14ac:dyDescent="0.2">
      <c r="A29" s="72">
        <v>11310</v>
      </c>
      <c r="B29" s="57" t="s">
        <v>5</v>
      </c>
      <c r="C29" s="331">
        <v>0</v>
      </c>
      <c r="D29" s="293">
        <v>0</v>
      </c>
      <c r="E29" s="293">
        <v>0</v>
      </c>
      <c r="F29" s="331">
        <v>0</v>
      </c>
      <c r="G29" s="295">
        <v>0</v>
      </c>
      <c r="H29" s="331">
        <f t="shared" si="0"/>
        <v>0</v>
      </c>
      <c r="I29" s="450" t="str">
        <f t="shared" si="1"/>
        <v>-</v>
      </c>
      <c r="J29" s="407"/>
      <c r="K29" s="331">
        <f t="shared" si="2"/>
        <v>0</v>
      </c>
      <c r="L29" s="450" t="str">
        <f t="shared" si="3"/>
        <v>-</v>
      </c>
      <c r="M29" s="407"/>
    </row>
    <row r="30" spans="1:13" x14ac:dyDescent="0.2">
      <c r="A30" s="122">
        <v>11400</v>
      </c>
      <c r="B30" s="130" t="s">
        <v>19</v>
      </c>
      <c r="C30" s="296">
        <v>12903</v>
      </c>
      <c r="D30" s="298">
        <v>10000</v>
      </c>
      <c r="E30" s="298">
        <v>7114</v>
      </c>
      <c r="F30" s="298">
        <v>4800</v>
      </c>
      <c r="G30" s="296">
        <v>6123</v>
      </c>
      <c r="H30" s="296">
        <f t="shared" si="0"/>
        <v>1323</v>
      </c>
      <c r="I30" s="453">
        <f t="shared" si="1"/>
        <v>0.27562500000000001</v>
      </c>
      <c r="J30" s="408"/>
      <c r="K30" s="296">
        <f t="shared" si="2"/>
        <v>-991</v>
      </c>
      <c r="L30" s="453">
        <f t="shared" si="3"/>
        <v>-0.139302783244307</v>
      </c>
      <c r="M30" s="409"/>
    </row>
    <row r="31" spans="1:13" x14ac:dyDescent="0.2">
      <c r="A31" s="122">
        <v>11500</v>
      </c>
      <c r="B31" s="130" t="s">
        <v>432</v>
      </c>
      <c r="C31" s="296">
        <v>56826</v>
      </c>
      <c r="D31" s="298">
        <v>58800</v>
      </c>
      <c r="E31" s="298">
        <v>31217</v>
      </c>
      <c r="F31" s="298">
        <v>31165</v>
      </c>
      <c r="G31" s="296">
        <v>26485</v>
      </c>
      <c r="H31" s="296">
        <f t="shared" si="0"/>
        <v>-4680</v>
      </c>
      <c r="I31" s="453">
        <f t="shared" si="1"/>
        <v>-0.15016845820632119</v>
      </c>
      <c r="J31" s="569" t="s">
        <v>973</v>
      </c>
      <c r="K31" s="296">
        <f t="shared" si="2"/>
        <v>-4732</v>
      </c>
      <c r="L31" s="453">
        <f t="shared" si="3"/>
        <v>-0.15158407278085659</v>
      </c>
      <c r="M31" s="409"/>
    </row>
    <row r="32" spans="1:13" x14ac:dyDescent="0.2">
      <c r="A32" s="122">
        <v>11600</v>
      </c>
      <c r="B32" s="21" t="s">
        <v>22</v>
      </c>
      <c r="C32" s="296">
        <v>0</v>
      </c>
      <c r="D32" s="298">
        <v>3800</v>
      </c>
      <c r="E32" s="298">
        <v>0</v>
      </c>
      <c r="F32" s="298">
        <v>2432</v>
      </c>
      <c r="G32" s="296">
        <v>1271</v>
      </c>
      <c r="H32" s="296">
        <f t="shared" si="0"/>
        <v>-1161</v>
      </c>
      <c r="I32" s="453">
        <f t="shared" si="1"/>
        <v>-0.47738486842105265</v>
      </c>
      <c r="J32" s="570" t="s">
        <v>974</v>
      </c>
      <c r="K32" s="296">
        <f t="shared" si="2"/>
        <v>1271</v>
      </c>
      <c r="L32" s="453" t="str">
        <f t="shared" si="3"/>
        <v>-</v>
      </c>
      <c r="M32" s="409"/>
    </row>
    <row r="33" spans="1:13" x14ac:dyDescent="0.2">
      <c r="A33" s="104">
        <v>12000</v>
      </c>
      <c r="B33" s="107" t="s">
        <v>225</v>
      </c>
      <c r="C33" s="355">
        <f>C34+C41</f>
        <v>3081536</v>
      </c>
      <c r="D33" s="355">
        <f>D34+D41</f>
        <v>3173000</v>
      </c>
      <c r="E33" s="355">
        <f>E34+E41</f>
        <v>1569033</v>
      </c>
      <c r="F33" s="355">
        <f>F34+F41</f>
        <v>1574476</v>
      </c>
      <c r="G33" s="355">
        <f>G34+G41</f>
        <v>1670598</v>
      </c>
      <c r="H33" s="355">
        <f t="shared" si="0"/>
        <v>96122</v>
      </c>
      <c r="I33" s="553">
        <f t="shared" si="1"/>
        <v>6.105015255869254E-2</v>
      </c>
      <c r="J33" s="412"/>
      <c r="K33" s="355">
        <f t="shared" si="2"/>
        <v>101565</v>
      </c>
      <c r="L33" s="553">
        <f t="shared" si="3"/>
        <v>6.4730952121465901E-2</v>
      </c>
      <c r="M33" s="412"/>
    </row>
    <row r="34" spans="1:13" x14ac:dyDescent="0.2">
      <c r="A34" s="60">
        <v>12100</v>
      </c>
      <c r="B34" s="58" t="s">
        <v>226</v>
      </c>
      <c r="C34" s="332">
        <f>SUM(C35:C40)</f>
        <v>3075404</v>
      </c>
      <c r="D34" s="332">
        <f>SUM(D35:D40)</f>
        <v>3166380</v>
      </c>
      <c r="E34" s="332">
        <f>SUM(E35:E40)</f>
        <v>1566312</v>
      </c>
      <c r="F34" s="332">
        <f>SUM(F35:F40)</f>
        <v>1571184</v>
      </c>
      <c r="G34" s="332">
        <f>SUM(G35:G40)</f>
        <v>1667284</v>
      </c>
      <c r="H34" s="332">
        <f t="shared" si="0"/>
        <v>96100</v>
      </c>
      <c r="I34" s="552">
        <f t="shared" si="1"/>
        <v>6.116406480717726E-2</v>
      </c>
      <c r="J34" s="413"/>
      <c r="K34" s="332">
        <f t="shared" si="2"/>
        <v>100972</v>
      </c>
      <c r="L34" s="552">
        <f t="shared" si="3"/>
        <v>6.4464806500875937E-2</v>
      </c>
      <c r="M34" s="413"/>
    </row>
    <row r="35" spans="1:13" x14ac:dyDescent="0.2">
      <c r="A35" s="72">
        <v>12110</v>
      </c>
      <c r="B35" s="57" t="s">
        <v>434</v>
      </c>
      <c r="C35" s="331">
        <v>1811828</v>
      </c>
      <c r="D35" s="293">
        <v>1859100</v>
      </c>
      <c r="E35" s="293">
        <v>917285</v>
      </c>
      <c r="F35" s="331">
        <v>919850</v>
      </c>
      <c r="G35" s="295">
        <v>988533</v>
      </c>
      <c r="H35" s="331">
        <f t="shared" si="0"/>
        <v>68683</v>
      </c>
      <c r="I35" s="450">
        <f t="shared" si="1"/>
        <v>7.4667608849268902E-2</v>
      </c>
      <c r="J35" s="441" t="s">
        <v>994</v>
      </c>
      <c r="K35" s="331">
        <f t="shared" si="2"/>
        <v>71248</v>
      </c>
      <c r="L35" s="450">
        <f t="shared" si="3"/>
        <v>7.767269714428994E-2</v>
      </c>
      <c r="M35" s="441" t="s">
        <v>989</v>
      </c>
    </row>
    <row r="36" spans="1:13" ht="22.5" x14ac:dyDescent="0.2">
      <c r="A36" s="72">
        <v>12120</v>
      </c>
      <c r="B36" s="57" t="s">
        <v>435</v>
      </c>
      <c r="C36" s="331">
        <v>414335</v>
      </c>
      <c r="D36" s="293">
        <v>432620</v>
      </c>
      <c r="E36" s="293">
        <v>208701</v>
      </c>
      <c r="F36" s="331">
        <v>211600</v>
      </c>
      <c r="G36" s="295">
        <v>227654</v>
      </c>
      <c r="H36" s="331">
        <f t="shared" si="0"/>
        <v>16054</v>
      </c>
      <c r="I36" s="450">
        <f t="shared" si="1"/>
        <v>7.5869565217391299E-2</v>
      </c>
      <c r="J36" s="441" t="s">
        <v>994</v>
      </c>
      <c r="K36" s="331">
        <f t="shared" si="2"/>
        <v>18953</v>
      </c>
      <c r="L36" s="450">
        <f t="shared" si="3"/>
        <v>9.0814131221220784E-2</v>
      </c>
      <c r="M36" s="441" t="s">
        <v>994</v>
      </c>
    </row>
    <row r="37" spans="1:13" ht="22.5" x14ac:dyDescent="0.2">
      <c r="A37" s="72">
        <v>12130</v>
      </c>
      <c r="B37" s="57" t="s">
        <v>436</v>
      </c>
      <c r="C37" s="331">
        <v>1322</v>
      </c>
      <c r="D37" s="293">
        <v>1400</v>
      </c>
      <c r="E37" s="293">
        <v>619</v>
      </c>
      <c r="F37" s="331">
        <v>284</v>
      </c>
      <c r="G37" s="295">
        <v>788</v>
      </c>
      <c r="H37" s="331">
        <f t="shared" si="0"/>
        <v>504</v>
      </c>
      <c r="I37" s="450">
        <f t="shared" si="1"/>
        <v>1.7746478873239437</v>
      </c>
      <c r="J37" s="274"/>
      <c r="K37" s="331">
        <f t="shared" si="2"/>
        <v>169</v>
      </c>
      <c r="L37" s="450">
        <f t="shared" si="3"/>
        <v>0.27302100161550891</v>
      </c>
      <c r="M37" s="274"/>
    </row>
    <row r="38" spans="1:13" x14ac:dyDescent="0.2">
      <c r="A38" s="72">
        <v>12140</v>
      </c>
      <c r="B38" s="57" t="s">
        <v>437</v>
      </c>
      <c r="C38" s="331">
        <v>351957</v>
      </c>
      <c r="D38" s="293">
        <v>378600</v>
      </c>
      <c r="E38" s="293">
        <v>190297</v>
      </c>
      <c r="F38" s="331">
        <v>189800</v>
      </c>
      <c r="G38" s="295">
        <v>190696</v>
      </c>
      <c r="H38" s="331">
        <f t="shared" si="0"/>
        <v>896</v>
      </c>
      <c r="I38" s="450">
        <f t="shared" si="1"/>
        <v>4.7207586933614328E-3</v>
      </c>
      <c r="J38" s="274"/>
      <c r="K38" s="331">
        <f t="shared" si="2"/>
        <v>399</v>
      </c>
      <c r="L38" s="450">
        <f t="shared" si="3"/>
        <v>2.0967224916840516E-3</v>
      </c>
      <c r="M38" s="274"/>
    </row>
    <row r="39" spans="1:13" ht="22.5" x14ac:dyDescent="0.2">
      <c r="A39" s="72">
        <v>12150</v>
      </c>
      <c r="B39" s="57" t="s">
        <v>438</v>
      </c>
      <c r="C39" s="331">
        <v>351764</v>
      </c>
      <c r="D39" s="293">
        <v>338160</v>
      </c>
      <c r="E39" s="293">
        <v>168125</v>
      </c>
      <c r="F39" s="331">
        <v>170950</v>
      </c>
      <c r="G39" s="295">
        <v>171022</v>
      </c>
      <c r="H39" s="331">
        <f t="shared" si="0"/>
        <v>72</v>
      </c>
      <c r="I39" s="450">
        <f t="shared" si="1"/>
        <v>4.2117578239251241E-4</v>
      </c>
      <c r="J39" s="274"/>
      <c r="K39" s="331">
        <f t="shared" si="2"/>
        <v>2897</v>
      </c>
      <c r="L39" s="450">
        <f t="shared" si="3"/>
        <v>1.7231226765799256E-2</v>
      </c>
      <c r="M39" s="441" t="s">
        <v>993</v>
      </c>
    </row>
    <row r="40" spans="1:13" ht="33.75" x14ac:dyDescent="0.2">
      <c r="A40" s="72">
        <v>12160</v>
      </c>
      <c r="B40" s="57" t="s">
        <v>439</v>
      </c>
      <c r="C40" s="331">
        <v>144198</v>
      </c>
      <c r="D40" s="293">
        <v>156500</v>
      </c>
      <c r="E40" s="293">
        <v>81285</v>
      </c>
      <c r="F40" s="331">
        <v>78700</v>
      </c>
      <c r="G40" s="295">
        <v>88591</v>
      </c>
      <c r="H40" s="331">
        <f t="shared" si="0"/>
        <v>9891</v>
      </c>
      <c r="I40" s="450">
        <f t="shared" si="1"/>
        <v>0.12567979669631513</v>
      </c>
      <c r="J40" s="441" t="s">
        <v>1082</v>
      </c>
      <c r="K40" s="331">
        <f t="shared" si="2"/>
        <v>7306</v>
      </c>
      <c r="L40" s="450">
        <f t="shared" si="3"/>
        <v>8.9881281909331368E-2</v>
      </c>
      <c r="M40" s="441" t="s">
        <v>1082</v>
      </c>
    </row>
    <row r="41" spans="1:13" x14ac:dyDescent="0.2">
      <c r="A41" s="60">
        <v>12200</v>
      </c>
      <c r="B41" s="58" t="s">
        <v>227</v>
      </c>
      <c r="C41" s="332">
        <f>SUM(C42:C43)</f>
        <v>6132</v>
      </c>
      <c r="D41" s="332">
        <f>SUM(D42:D43)</f>
        <v>6620</v>
      </c>
      <c r="E41" s="332">
        <f>SUM(E42:E43)</f>
        <v>2721</v>
      </c>
      <c r="F41" s="332">
        <f>SUM(F42:F43)</f>
        <v>3292</v>
      </c>
      <c r="G41" s="332">
        <f>SUM(G42:G43)</f>
        <v>3314</v>
      </c>
      <c r="H41" s="332">
        <f t="shared" si="0"/>
        <v>22</v>
      </c>
      <c r="I41" s="552">
        <f t="shared" si="1"/>
        <v>6.6828675577156743E-3</v>
      </c>
      <c r="J41" s="413"/>
      <c r="K41" s="332">
        <f t="shared" si="2"/>
        <v>593</v>
      </c>
      <c r="L41" s="552">
        <f t="shared" si="3"/>
        <v>0.21793458287394341</v>
      </c>
      <c r="M41" s="413"/>
    </row>
    <row r="42" spans="1:13" x14ac:dyDescent="0.2">
      <c r="A42" s="72">
        <v>12210</v>
      </c>
      <c r="B42" s="57" t="s">
        <v>440</v>
      </c>
      <c r="C42" s="331">
        <v>294</v>
      </c>
      <c r="D42" s="293">
        <v>660</v>
      </c>
      <c r="E42" s="293">
        <v>0</v>
      </c>
      <c r="F42" s="331">
        <v>330</v>
      </c>
      <c r="G42" s="295">
        <v>302</v>
      </c>
      <c r="H42" s="331">
        <f t="shared" si="0"/>
        <v>-28</v>
      </c>
      <c r="I42" s="450">
        <f t="shared" si="1"/>
        <v>-8.4848484848484854E-2</v>
      </c>
      <c r="J42" s="274"/>
      <c r="K42" s="331">
        <f t="shared" si="2"/>
        <v>302</v>
      </c>
      <c r="L42" s="450" t="str">
        <f t="shared" si="3"/>
        <v>-</v>
      </c>
      <c r="M42" s="407"/>
    </row>
    <row r="43" spans="1:13" x14ac:dyDescent="0.2">
      <c r="A43" s="72">
        <v>12220</v>
      </c>
      <c r="B43" s="57" t="s">
        <v>441</v>
      </c>
      <c r="C43" s="331">
        <v>5838</v>
      </c>
      <c r="D43" s="293">
        <v>5960</v>
      </c>
      <c r="E43" s="293">
        <v>2721</v>
      </c>
      <c r="F43" s="331">
        <v>2962</v>
      </c>
      <c r="G43" s="295">
        <v>3012</v>
      </c>
      <c r="H43" s="331">
        <f t="shared" si="0"/>
        <v>50</v>
      </c>
      <c r="I43" s="450">
        <f t="shared" si="1"/>
        <v>1.6880486158001352E-2</v>
      </c>
      <c r="J43" s="274"/>
      <c r="K43" s="331">
        <f t="shared" si="2"/>
        <v>291</v>
      </c>
      <c r="L43" s="450">
        <f t="shared" si="3"/>
        <v>0.10694597574421169</v>
      </c>
      <c r="M43" s="274"/>
    </row>
    <row r="44" spans="1:13" x14ac:dyDescent="0.2">
      <c r="A44" s="104">
        <v>13000</v>
      </c>
      <c r="B44" s="105" t="s">
        <v>228</v>
      </c>
      <c r="C44" s="355">
        <f>C5-C33</f>
        <v>109069</v>
      </c>
      <c r="D44" s="355">
        <f>D5-D33</f>
        <v>83311</v>
      </c>
      <c r="E44" s="355">
        <f>E5-E33</f>
        <v>5529</v>
      </c>
      <c r="F44" s="355">
        <f>F5-F33</f>
        <v>72652</v>
      </c>
      <c r="G44" s="355">
        <f>G5-G33</f>
        <v>-41823</v>
      </c>
      <c r="H44" s="355">
        <f t="shared" si="0"/>
        <v>-114475</v>
      </c>
      <c r="I44" s="553">
        <f t="shared" si="1"/>
        <v>-1.5756620602323406</v>
      </c>
      <c r="J44" s="412"/>
      <c r="K44" s="355">
        <f t="shared" si="2"/>
        <v>-47352</v>
      </c>
      <c r="L44" s="553">
        <f t="shared" si="3"/>
        <v>-8.5642973412913719</v>
      </c>
      <c r="M44" s="412"/>
    </row>
    <row r="45" spans="1:13" x14ac:dyDescent="0.2">
      <c r="A45" s="119" t="s">
        <v>234</v>
      </c>
      <c r="B45" s="118" t="s">
        <v>230</v>
      </c>
      <c r="C45" s="299"/>
      <c r="D45" s="300"/>
      <c r="E45" s="300"/>
      <c r="F45" s="299"/>
      <c r="G45" s="299"/>
      <c r="H45" s="299"/>
      <c r="I45" s="550"/>
      <c r="J45" s="411"/>
      <c r="K45" s="564"/>
      <c r="L45" s="550"/>
      <c r="M45" s="411"/>
    </row>
    <row r="46" spans="1:13" x14ac:dyDescent="0.2">
      <c r="A46" s="102">
        <v>14000</v>
      </c>
      <c r="B46" s="106" t="s">
        <v>448</v>
      </c>
      <c r="C46" s="382">
        <f>SUM(C47:C51)</f>
        <v>0</v>
      </c>
      <c r="D46" s="382">
        <f>SUM(D47:D51)</f>
        <v>0</v>
      </c>
      <c r="E46" s="382">
        <f>SUM(E47:E51)</f>
        <v>0</v>
      </c>
      <c r="F46" s="382">
        <f>SUM(F47:F51)</f>
        <v>0</v>
      </c>
      <c r="G46" s="382">
        <f>SUM(G47:G51)</f>
        <v>0</v>
      </c>
      <c r="H46" s="382">
        <f t="shared" si="0"/>
        <v>0</v>
      </c>
      <c r="I46" s="553" t="str">
        <f t="shared" si="1"/>
        <v>-</v>
      </c>
      <c r="J46" s="412"/>
      <c r="K46" s="382">
        <f t="shared" ref="K46:K74" si="4">G46-E46</f>
        <v>0</v>
      </c>
      <c r="L46" s="553" t="str">
        <f t="shared" ref="L46:L74" si="5">IFERROR(K46/E46, "-")</f>
        <v>-</v>
      </c>
      <c r="M46" s="412"/>
    </row>
    <row r="47" spans="1:13" ht="22.5" x14ac:dyDescent="0.2">
      <c r="A47" s="127">
        <v>14100</v>
      </c>
      <c r="B47" s="128" t="s">
        <v>444</v>
      </c>
      <c r="C47" s="383">
        <v>0</v>
      </c>
      <c r="D47" s="301">
        <v>0</v>
      </c>
      <c r="E47" s="301">
        <v>0</v>
      </c>
      <c r="F47" s="383">
        <v>0</v>
      </c>
      <c r="G47" s="383">
        <v>0</v>
      </c>
      <c r="H47" s="383">
        <f t="shared" si="0"/>
        <v>0</v>
      </c>
      <c r="I47" s="554" t="str">
        <f t="shared" si="1"/>
        <v>-</v>
      </c>
      <c r="J47" s="414"/>
      <c r="K47" s="383">
        <f t="shared" si="4"/>
        <v>0</v>
      </c>
      <c r="L47" s="554" t="str">
        <f t="shared" si="5"/>
        <v>-</v>
      </c>
      <c r="M47" s="414"/>
    </row>
    <row r="48" spans="1:13" ht="22.5" x14ac:dyDescent="0.2">
      <c r="A48" s="127">
        <v>14200</v>
      </c>
      <c r="B48" s="128" t="s">
        <v>231</v>
      </c>
      <c r="C48" s="383">
        <v>0</v>
      </c>
      <c r="D48" s="301">
        <v>0</v>
      </c>
      <c r="E48" s="301">
        <v>0</v>
      </c>
      <c r="F48" s="383">
        <v>0</v>
      </c>
      <c r="G48" s="383">
        <v>0</v>
      </c>
      <c r="H48" s="383">
        <f t="shared" si="0"/>
        <v>0</v>
      </c>
      <c r="I48" s="554" t="str">
        <f t="shared" si="1"/>
        <v>-</v>
      </c>
      <c r="J48" s="414"/>
      <c r="K48" s="383">
        <f t="shared" si="4"/>
        <v>0</v>
      </c>
      <c r="L48" s="554" t="str">
        <f t="shared" si="5"/>
        <v>-</v>
      </c>
      <c r="M48" s="414"/>
    </row>
    <row r="49" spans="1:13" x14ac:dyDescent="0.2">
      <c r="A49" s="127">
        <v>14300</v>
      </c>
      <c r="B49" s="130" t="s">
        <v>233</v>
      </c>
      <c r="C49" s="383">
        <v>0</v>
      </c>
      <c r="D49" s="301">
        <v>0</v>
      </c>
      <c r="E49" s="301">
        <v>0</v>
      </c>
      <c r="F49" s="383">
        <v>0</v>
      </c>
      <c r="G49" s="383">
        <v>0</v>
      </c>
      <c r="H49" s="383">
        <f t="shared" si="0"/>
        <v>0</v>
      </c>
      <c r="I49" s="554" t="str">
        <f t="shared" si="1"/>
        <v>-</v>
      </c>
      <c r="J49" s="414"/>
      <c r="K49" s="383">
        <f t="shared" si="4"/>
        <v>0</v>
      </c>
      <c r="L49" s="554" t="str">
        <f t="shared" si="5"/>
        <v>-</v>
      </c>
      <c r="M49" s="414"/>
    </row>
    <row r="50" spans="1:13" x14ac:dyDescent="0.2">
      <c r="A50" s="127">
        <v>14400</v>
      </c>
      <c r="B50" s="130" t="s">
        <v>449</v>
      </c>
      <c r="C50" s="383">
        <v>0</v>
      </c>
      <c r="D50" s="301">
        <v>0</v>
      </c>
      <c r="E50" s="301">
        <v>0</v>
      </c>
      <c r="F50" s="383">
        <v>0</v>
      </c>
      <c r="G50" s="383">
        <v>0</v>
      </c>
      <c r="H50" s="383">
        <f t="shared" si="0"/>
        <v>0</v>
      </c>
      <c r="I50" s="554" t="str">
        <f t="shared" si="1"/>
        <v>-</v>
      </c>
      <c r="J50" s="414"/>
      <c r="K50" s="383">
        <f t="shared" si="4"/>
        <v>0</v>
      </c>
      <c r="L50" s="554" t="str">
        <f t="shared" si="5"/>
        <v>-</v>
      </c>
      <c r="M50" s="414"/>
    </row>
    <row r="51" spans="1:13" x14ac:dyDescent="0.2">
      <c r="A51" s="127">
        <v>14500</v>
      </c>
      <c r="B51" s="130" t="s">
        <v>450</v>
      </c>
      <c r="C51" s="383">
        <v>0</v>
      </c>
      <c r="D51" s="301">
        <v>0</v>
      </c>
      <c r="E51" s="301">
        <v>0</v>
      </c>
      <c r="F51" s="383">
        <v>0</v>
      </c>
      <c r="G51" s="383">
        <v>0</v>
      </c>
      <c r="H51" s="383">
        <f t="shared" si="0"/>
        <v>0</v>
      </c>
      <c r="I51" s="554" t="str">
        <f t="shared" si="1"/>
        <v>-</v>
      </c>
      <c r="J51" s="414"/>
      <c r="K51" s="383">
        <f t="shared" si="4"/>
        <v>0</v>
      </c>
      <c r="L51" s="554" t="str">
        <f t="shared" si="5"/>
        <v>-</v>
      </c>
      <c r="M51" s="414"/>
    </row>
    <row r="52" spans="1:13" x14ac:dyDescent="0.2">
      <c r="A52" s="102">
        <v>15000</v>
      </c>
      <c r="B52" s="103" t="s">
        <v>451</v>
      </c>
      <c r="C52" s="382">
        <f>C53+C54+C73</f>
        <v>125438</v>
      </c>
      <c r="D52" s="382">
        <f>D53+D54+D73</f>
        <v>173568</v>
      </c>
      <c r="E52" s="382">
        <f>E53+E54+E73</f>
        <v>35880</v>
      </c>
      <c r="F52" s="382">
        <f>F53+F54+F73</f>
        <v>97868</v>
      </c>
      <c r="G52" s="382">
        <f>G53+G54+G73</f>
        <v>5575</v>
      </c>
      <c r="H52" s="382">
        <f t="shared" si="0"/>
        <v>-92293</v>
      </c>
      <c r="I52" s="553">
        <f t="shared" si="1"/>
        <v>-0.94303551722728574</v>
      </c>
      <c r="J52" s="412"/>
      <c r="K52" s="382">
        <f t="shared" si="4"/>
        <v>-30305</v>
      </c>
      <c r="L52" s="553">
        <f t="shared" si="5"/>
        <v>-0.84462095875139354</v>
      </c>
      <c r="M52" s="412"/>
    </row>
    <row r="53" spans="1:13" ht="22.5" x14ac:dyDescent="0.2">
      <c r="A53" s="127">
        <v>15100</v>
      </c>
      <c r="B53" s="128" t="s">
        <v>443</v>
      </c>
      <c r="C53" s="383">
        <v>0</v>
      </c>
      <c r="D53" s="301">
        <v>0</v>
      </c>
      <c r="E53" s="301">
        <v>0</v>
      </c>
      <c r="F53" s="383">
        <v>0</v>
      </c>
      <c r="G53" s="383">
        <v>0</v>
      </c>
      <c r="H53" s="383">
        <f t="shared" si="0"/>
        <v>0</v>
      </c>
      <c r="I53" s="554" t="str">
        <f t="shared" si="1"/>
        <v>-</v>
      </c>
      <c r="J53" s="414"/>
      <c r="K53" s="383">
        <f t="shared" si="4"/>
        <v>0</v>
      </c>
      <c r="L53" s="554" t="str">
        <f t="shared" si="5"/>
        <v>-</v>
      </c>
      <c r="M53" s="414"/>
    </row>
    <row r="54" spans="1:13" ht="22.5" x14ac:dyDescent="0.2">
      <c r="A54" s="127">
        <v>15200</v>
      </c>
      <c r="B54" s="128" t="s">
        <v>465</v>
      </c>
      <c r="C54" s="383">
        <f>C55+C61+C67</f>
        <v>125438</v>
      </c>
      <c r="D54" s="383">
        <f>D55+D61+D67</f>
        <v>173568</v>
      </c>
      <c r="E54" s="383">
        <f>E55+E61+E67</f>
        <v>35880</v>
      </c>
      <c r="F54" s="383">
        <v>97868</v>
      </c>
      <c r="G54" s="383">
        <v>5575</v>
      </c>
      <c r="H54" s="383">
        <f t="shared" si="0"/>
        <v>-92293</v>
      </c>
      <c r="I54" s="554">
        <f t="shared" si="1"/>
        <v>-0.94303551722728574</v>
      </c>
      <c r="J54" s="576" t="s">
        <v>990</v>
      </c>
      <c r="K54" s="383">
        <f t="shared" si="4"/>
        <v>-30305</v>
      </c>
      <c r="L54" s="554">
        <f t="shared" si="5"/>
        <v>-0.84462095875139354</v>
      </c>
      <c r="M54" s="576" t="s">
        <v>991</v>
      </c>
    </row>
    <row r="55" spans="1:13" s="113" customFormat="1" x14ac:dyDescent="0.2">
      <c r="A55" s="90">
        <v>15210</v>
      </c>
      <c r="B55" s="99" t="s">
        <v>447</v>
      </c>
      <c r="C55" s="384">
        <f>SUM(C56:C60)</f>
        <v>1063</v>
      </c>
      <c r="D55" s="384">
        <f>SUM(D56:D60)</f>
        <v>2000</v>
      </c>
      <c r="E55" s="384">
        <f>SUM(E56:E60)</f>
        <v>287</v>
      </c>
      <c r="F55" s="384">
        <f>SUM(F56:F60)</f>
        <v>2000</v>
      </c>
      <c r="G55" s="384">
        <f>SUM(G56:G60)</f>
        <v>1064</v>
      </c>
      <c r="H55" s="384">
        <f t="shared" si="0"/>
        <v>-936</v>
      </c>
      <c r="I55" s="552">
        <f t="shared" si="1"/>
        <v>-0.46800000000000003</v>
      </c>
      <c r="J55" s="413"/>
      <c r="K55" s="384">
        <f t="shared" si="4"/>
        <v>777</v>
      </c>
      <c r="L55" s="552">
        <f t="shared" si="5"/>
        <v>2.7073170731707319</v>
      </c>
      <c r="M55" s="413"/>
    </row>
    <row r="56" spans="1:13" ht="22.5" x14ac:dyDescent="0.2">
      <c r="A56" s="91">
        <v>15211</v>
      </c>
      <c r="B56" s="57" t="s">
        <v>467</v>
      </c>
      <c r="C56" s="302">
        <v>0</v>
      </c>
      <c r="D56" s="303">
        <v>0</v>
      </c>
      <c r="E56" s="303">
        <v>0</v>
      </c>
      <c r="F56" s="302">
        <v>0</v>
      </c>
      <c r="G56" s="555">
        <v>0</v>
      </c>
      <c r="H56" s="302">
        <f t="shared" si="0"/>
        <v>0</v>
      </c>
      <c r="I56" s="556" t="str">
        <f t="shared" si="1"/>
        <v>-</v>
      </c>
      <c r="J56" s="415"/>
      <c r="K56" s="302">
        <f t="shared" si="4"/>
        <v>0</v>
      </c>
      <c r="L56" s="556" t="str">
        <f t="shared" si="5"/>
        <v>-</v>
      </c>
      <c r="M56" s="415"/>
    </row>
    <row r="57" spans="1:13" ht="22.5" x14ac:dyDescent="0.2">
      <c r="A57" s="91">
        <v>15212</v>
      </c>
      <c r="B57" s="57" t="s">
        <v>523</v>
      </c>
      <c r="C57" s="302">
        <v>0</v>
      </c>
      <c r="D57" s="303">
        <v>0</v>
      </c>
      <c r="E57" s="303">
        <v>0</v>
      </c>
      <c r="F57" s="302">
        <v>0</v>
      </c>
      <c r="G57" s="555">
        <v>0</v>
      </c>
      <c r="H57" s="302">
        <f t="shared" si="0"/>
        <v>0</v>
      </c>
      <c r="I57" s="556" t="str">
        <f t="shared" si="1"/>
        <v>-</v>
      </c>
      <c r="J57" s="415"/>
      <c r="K57" s="302">
        <f t="shared" si="4"/>
        <v>0</v>
      </c>
      <c r="L57" s="556" t="str">
        <f t="shared" si="5"/>
        <v>-</v>
      </c>
      <c r="M57" s="415"/>
    </row>
    <row r="58" spans="1:13" ht="22.5" x14ac:dyDescent="0.2">
      <c r="A58" s="91">
        <v>15213</v>
      </c>
      <c r="B58" s="57" t="s">
        <v>517</v>
      </c>
      <c r="C58" s="302">
        <v>0</v>
      </c>
      <c r="D58" s="303">
        <v>0</v>
      </c>
      <c r="E58" s="303">
        <v>0</v>
      </c>
      <c r="F58" s="302">
        <v>0</v>
      </c>
      <c r="G58" s="555">
        <v>0</v>
      </c>
      <c r="H58" s="302">
        <f t="shared" si="0"/>
        <v>0</v>
      </c>
      <c r="I58" s="556" t="str">
        <f t="shared" si="1"/>
        <v>-</v>
      </c>
      <c r="J58" s="415"/>
      <c r="K58" s="302">
        <f t="shared" si="4"/>
        <v>0</v>
      </c>
      <c r="L58" s="556" t="str">
        <f t="shared" si="5"/>
        <v>-</v>
      </c>
      <c r="M58" s="415"/>
    </row>
    <row r="59" spans="1:13" ht="33.75" x14ac:dyDescent="0.2">
      <c r="A59" s="91">
        <v>15214</v>
      </c>
      <c r="B59" s="57" t="s">
        <v>516</v>
      </c>
      <c r="C59" s="302">
        <v>1063</v>
      </c>
      <c r="D59" s="303">
        <v>2000</v>
      </c>
      <c r="E59" s="437">
        <v>287</v>
      </c>
      <c r="F59" s="303">
        <v>2000</v>
      </c>
      <c r="G59" s="555">
        <v>1064</v>
      </c>
      <c r="H59" s="302">
        <f t="shared" si="0"/>
        <v>-936</v>
      </c>
      <c r="I59" s="556">
        <f t="shared" si="1"/>
        <v>-0.46800000000000003</v>
      </c>
      <c r="J59" s="577" t="s">
        <v>963</v>
      </c>
      <c r="K59" s="302">
        <f t="shared" si="4"/>
        <v>777</v>
      </c>
      <c r="L59" s="556">
        <f t="shared" si="5"/>
        <v>2.7073170731707319</v>
      </c>
      <c r="M59" s="577" t="s">
        <v>963</v>
      </c>
    </row>
    <row r="60" spans="1:13" x14ac:dyDescent="0.2">
      <c r="A60" s="91">
        <v>15215</v>
      </c>
      <c r="B60" s="57" t="s">
        <v>518</v>
      </c>
      <c r="C60" s="302">
        <v>0</v>
      </c>
      <c r="D60" s="303">
        <v>0</v>
      </c>
      <c r="E60" s="303">
        <v>0</v>
      </c>
      <c r="F60" s="302">
        <v>0</v>
      </c>
      <c r="G60" s="555">
        <v>0</v>
      </c>
      <c r="H60" s="302">
        <f t="shared" si="0"/>
        <v>0</v>
      </c>
      <c r="I60" s="556" t="str">
        <f t="shared" si="1"/>
        <v>-</v>
      </c>
      <c r="J60" s="415"/>
      <c r="K60" s="302">
        <f t="shared" si="4"/>
        <v>0</v>
      </c>
      <c r="L60" s="556" t="str">
        <f t="shared" si="5"/>
        <v>-</v>
      </c>
      <c r="M60" s="415"/>
    </row>
    <row r="61" spans="1:13" x14ac:dyDescent="0.2">
      <c r="A61" s="90">
        <v>15220</v>
      </c>
      <c r="B61" s="99" t="s">
        <v>445</v>
      </c>
      <c r="C61" s="384">
        <f>SUM(C62:C66)</f>
        <v>23437</v>
      </c>
      <c r="D61" s="384">
        <f>SUM(D62:D66)</f>
        <v>62670</v>
      </c>
      <c r="E61" s="384">
        <f>SUM(E62:E66)</f>
        <v>35593</v>
      </c>
      <c r="F61" s="384">
        <f>SUM(F62:F66)</f>
        <v>61670</v>
      </c>
      <c r="G61" s="384">
        <f>SUM(G62:G66)</f>
        <v>1691</v>
      </c>
      <c r="H61" s="384">
        <f t="shared" si="0"/>
        <v>-59979</v>
      </c>
      <c r="I61" s="552">
        <f t="shared" si="1"/>
        <v>-0.97257986054807843</v>
      </c>
      <c r="J61" s="413"/>
      <c r="K61" s="384">
        <f t="shared" si="4"/>
        <v>-33902</v>
      </c>
      <c r="L61" s="552">
        <f t="shared" si="5"/>
        <v>-0.95249065827550361</v>
      </c>
      <c r="M61" s="413"/>
    </row>
    <row r="62" spans="1:13" ht="22.5" x14ac:dyDescent="0.2">
      <c r="A62" s="91">
        <v>15221</v>
      </c>
      <c r="B62" s="57" t="s">
        <v>466</v>
      </c>
      <c r="C62" s="302">
        <v>0</v>
      </c>
      <c r="D62" s="303">
        <v>0</v>
      </c>
      <c r="E62" s="303">
        <v>0</v>
      </c>
      <c r="F62" s="302">
        <v>0</v>
      </c>
      <c r="G62" s="555">
        <v>0</v>
      </c>
      <c r="H62" s="302">
        <f t="shared" si="0"/>
        <v>0</v>
      </c>
      <c r="I62" s="556" t="str">
        <f t="shared" si="1"/>
        <v>-</v>
      </c>
      <c r="J62" s="415"/>
      <c r="K62" s="302">
        <f t="shared" si="4"/>
        <v>0</v>
      </c>
      <c r="L62" s="556" t="str">
        <f t="shared" si="5"/>
        <v>-</v>
      </c>
      <c r="M62" s="415"/>
    </row>
    <row r="63" spans="1:13" ht="22.5" x14ac:dyDescent="0.2">
      <c r="A63" s="91">
        <v>15222</v>
      </c>
      <c r="B63" s="57" t="s">
        <v>523</v>
      </c>
      <c r="C63" s="302">
        <v>0</v>
      </c>
      <c r="D63" s="303">
        <v>0</v>
      </c>
      <c r="E63" s="303">
        <v>0</v>
      </c>
      <c r="F63" s="302">
        <v>0</v>
      </c>
      <c r="G63" s="555">
        <v>0</v>
      </c>
      <c r="H63" s="302">
        <f t="shared" si="0"/>
        <v>0</v>
      </c>
      <c r="I63" s="556" t="str">
        <f t="shared" si="1"/>
        <v>-</v>
      </c>
      <c r="J63" s="415"/>
      <c r="K63" s="302">
        <f t="shared" si="4"/>
        <v>0</v>
      </c>
      <c r="L63" s="556" t="str">
        <f t="shared" si="5"/>
        <v>-</v>
      </c>
      <c r="M63" s="415"/>
    </row>
    <row r="64" spans="1:13" ht="22.5" x14ac:dyDescent="0.2">
      <c r="A64" s="91">
        <v>15223</v>
      </c>
      <c r="B64" s="57" t="s">
        <v>517</v>
      </c>
      <c r="C64" s="302">
        <v>0</v>
      </c>
      <c r="D64" s="303">
        <v>0</v>
      </c>
      <c r="E64" s="303">
        <v>0</v>
      </c>
      <c r="F64" s="302">
        <v>0</v>
      </c>
      <c r="G64" s="555">
        <v>0</v>
      </c>
      <c r="H64" s="302">
        <f t="shared" si="0"/>
        <v>0</v>
      </c>
      <c r="I64" s="556" t="str">
        <f t="shared" si="1"/>
        <v>-</v>
      </c>
      <c r="J64" s="415"/>
      <c r="K64" s="302">
        <f t="shared" si="4"/>
        <v>0</v>
      </c>
      <c r="L64" s="556" t="str">
        <f t="shared" si="5"/>
        <v>-</v>
      </c>
      <c r="M64" s="415"/>
    </row>
    <row r="65" spans="1:13" x14ac:dyDescent="0.2">
      <c r="A65" s="91">
        <v>15224</v>
      </c>
      <c r="B65" s="57" t="s">
        <v>516</v>
      </c>
      <c r="C65" s="302">
        <v>23437</v>
      </c>
      <c r="D65" s="303">
        <v>62670</v>
      </c>
      <c r="E65" s="437">
        <v>35593</v>
      </c>
      <c r="F65" s="302">
        <v>61670</v>
      </c>
      <c r="G65" s="555">
        <v>1691</v>
      </c>
      <c r="H65" s="302">
        <f t="shared" si="0"/>
        <v>-59979</v>
      </c>
      <c r="I65" s="556">
        <f t="shared" si="1"/>
        <v>-0.97257986054807843</v>
      </c>
      <c r="J65" s="577" t="s">
        <v>992</v>
      </c>
      <c r="K65" s="302">
        <f t="shared" si="4"/>
        <v>-33902</v>
      </c>
      <c r="L65" s="556">
        <f t="shared" si="5"/>
        <v>-0.95249065827550361</v>
      </c>
      <c r="M65" s="577" t="s">
        <v>992</v>
      </c>
    </row>
    <row r="66" spans="1:13" x14ac:dyDescent="0.2">
      <c r="A66" s="91">
        <v>15225</v>
      </c>
      <c r="B66" s="57" t="s">
        <v>518</v>
      </c>
      <c r="C66" s="302">
        <v>0</v>
      </c>
      <c r="D66" s="303">
        <v>0</v>
      </c>
      <c r="E66" s="303">
        <v>0</v>
      </c>
      <c r="F66" s="302">
        <v>0</v>
      </c>
      <c r="G66" s="555">
        <v>0</v>
      </c>
      <c r="H66" s="302">
        <f t="shared" si="0"/>
        <v>0</v>
      </c>
      <c r="I66" s="556" t="str">
        <f t="shared" si="1"/>
        <v>-</v>
      </c>
      <c r="J66" s="415"/>
      <c r="K66" s="302">
        <f t="shared" si="4"/>
        <v>0</v>
      </c>
      <c r="L66" s="556" t="str">
        <f t="shared" si="5"/>
        <v>-</v>
      </c>
      <c r="M66" s="415"/>
    </row>
    <row r="67" spans="1:13" x14ac:dyDescent="0.2">
      <c r="A67" s="90">
        <v>15230</v>
      </c>
      <c r="B67" s="99" t="s">
        <v>446</v>
      </c>
      <c r="C67" s="384">
        <f>SUM(C68:C72)</f>
        <v>100938</v>
      </c>
      <c r="D67" s="384">
        <f>SUM(D68:D72)</f>
        <v>108898</v>
      </c>
      <c r="E67" s="384">
        <f>SUM(E68:E72)</f>
        <v>0</v>
      </c>
      <c r="F67" s="384">
        <f>SUM(F68:F72)</f>
        <v>34198</v>
      </c>
      <c r="G67" s="384">
        <f>SUM(G68:G72)</f>
        <v>0</v>
      </c>
      <c r="H67" s="384">
        <f t="shared" si="0"/>
        <v>-34198</v>
      </c>
      <c r="I67" s="552">
        <f t="shared" si="1"/>
        <v>-1</v>
      </c>
      <c r="J67" s="413"/>
      <c r="K67" s="384">
        <f t="shared" si="4"/>
        <v>0</v>
      </c>
      <c r="L67" s="552" t="str">
        <f t="shared" si="5"/>
        <v>-</v>
      </c>
      <c r="M67" s="413"/>
    </row>
    <row r="68" spans="1:13" ht="22.5" x14ac:dyDescent="0.2">
      <c r="A68" s="91">
        <v>15231</v>
      </c>
      <c r="B68" s="57" t="s">
        <v>466</v>
      </c>
      <c r="C68" s="302">
        <v>0</v>
      </c>
      <c r="D68" s="303">
        <v>0</v>
      </c>
      <c r="E68" s="303">
        <v>0</v>
      </c>
      <c r="F68" s="302">
        <v>0</v>
      </c>
      <c r="G68" s="555">
        <v>0</v>
      </c>
      <c r="H68" s="302">
        <f t="shared" si="0"/>
        <v>0</v>
      </c>
      <c r="I68" s="556" t="str">
        <f t="shared" si="1"/>
        <v>-</v>
      </c>
      <c r="J68" s="415"/>
      <c r="K68" s="302">
        <f t="shared" si="4"/>
        <v>0</v>
      </c>
      <c r="L68" s="556" t="str">
        <f t="shared" si="5"/>
        <v>-</v>
      </c>
      <c r="M68" s="415"/>
    </row>
    <row r="69" spans="1:13" ht="22.5" x14ac:dyDescent="0.2">
      <c r="A69" s="91">
        <v>15232</v>
      </c>
      <c r="B69" s="57" t="s">
        <v>523</v>
      </c>
      <c r="C69" s="302">
        <v>0</v>
      </c>
      <c r="D69" s="303">
        <v>0</v>
      </c>
      <c r="E69" s="303">
        <v>0</v>
      </c>
      <c r="F69" s="302">
        <v>0</v>
      </c>
      <c r="G69" s="555">
        <v>0</v>
      </c>
      <c r="H69" s="302">
        <f t="shared" ref="H69:H104" si="6">G69-F69</f>
        <v>0</v>
      </c>
      <c r="I69" s="556" t="str">
        <f t="shared" ref="I69:I104" si="7">IFERROR(H69/F69,"-")</f>
        <v>-</v>
      </c>
      <c r="J69" s="415"/>
      <c r="K69" s="302">
        <f t="shared" si="4"/>
        <v>0</v>
      </c>
      <c r="L69" s="556" t="str">
        <f t="shared" si="5"/>
        <v>-</v>
      </c>
      <c r="M69" s="415"/>
    </row>
    <row r="70" spans="1:13" ht="22.5" x14ac:dyDescent="0.2">
      <c r="A70" s="91">
        <v>15233</v>
      </c>
      <c r="B70" s="57" t="s">
        <v>517</v>
      </c>
      <c r="C70" s="302">
        <v>0</v>
      </c>
      <c r="D70" s="303">
        <v>0</v>
      </c>
      <c r="E70" s="303">
        <v>0</v>
      </c>
      <c r="F70" s="302">
        <v>0</v>
      </c>
      <c r="G70" s="555">
        <v>0</v>
      </c>
      <c r="H70" s="302">
        <f t="shared" si="6"/>
        <v>0</v>
      </c>
      <c r="I70" s="556" t="str">
        <f t="shared" si="7"/>
        <v>-</v>
      </c>
      <c r="J70" s="415"/>
      <c r="K70" s="302">
        <f t="shared" si="4"/>
        <v>0</v>
      </c>
      <c r="L70" s="556" t="str">
        <f t="shared" si="5"/>
        <v>-</v>
      </c>
      <c r="M70" s="415"/>
    </row>
    <row r="71" spans="1:13" ht="22.5" x14ac:dyDescent="0.2">
      <c r="A71" s="91">
        <v>15234</v>
      </c>
      <c r="B71" s="57" t="s">
        <v>516</v>
      </c>
      <c r="C71" s="302">
        <v>100938</v>
      </c>
      <c r="D71" s="303">
        <v>108898</v>
      </c>
      <c r="E71" s="437">
        <v>0</v>
      </c>
      <c r="F71" s="302">
        <v>34198</v>
      </c>
      <c r="G71" s="555">
        <v>0</v>
      </c>
      <c r="H71" s="302">
        <f t="shared" si="6"/>
        <v>-34198</v>
      </c>
      <c r="I71" s="556">
        <f t="shared" si="7"/>
        <v>-1</v>
      </c>
      <c r="J71" s="577" t="s">
        <v>1083</v>
      </c>
      <c r="K71" s="302">
        <f t="shared" si="4"/>
        <v>0</v>
      </c>
      <c r="L71" s="556" t="str">
        <f t="shared" si="5"/>
        <v>-</v>
      </c>
      <c r="M71" s="415"/>
    </row>
    <row r="72" spans="1:13" x14ac:dyDescent="0.2">
      <c r="A72" s="91">
        <v>15234</v>
      </c>
      <c r="B72" s="57" t="s">
        <v>518</v>
      </c>
      <c r="C72" s="302">
        <v>0</v>
      </c>
      <c r="D72" s="303">
        <v>0</v>
      </c>
      <c r="E72" s="303">
        <v>0</v>
      </c>
      <c r="F72" s="302">
        <v>0</v>
      </c>
      <c r="G72" s="555">
        <v>0</v>
      </c>
      <c r="H72" s="302">
        <f t="shared" si="6"/>
        <v>0</v>
      </c>
      <c r="I72" s="556" t="str">
        <f t="shared" si="7"/>
        <v>-</v>
      </c>
      <c r="J72" s="415"/>
      <c r="K72" s="302">
        <f t="shared" si="4"/>
        <v>0</v>
      </c>
      <c r="L72" s="556" t="str">
        <f t="shared" si="5"/>
        <v>-</v>
      </c>
      <c r="M72" s="415"/>
    </row>
    <row r="73" spans="1:13" x14ac:dyDescent="0.2">
      <c r="A73" s="127">
        <v>15300</v>
      </c>
      <c r="B73" s="128" t="s">
        <v>232</v>
      </c>
      <c r="C73" s="383">
        <v>0</v>
      </c>
      <c r="D73" s="301">
        <v>0</v>
      </c>
      <c r="E73" s="301">
        <v>0</v>
      </c>
      <c r="F73" s="383">
        <v>0</v>
      </c>
      <c r="G73" s="383">
        <v>0</v>
      </c>
      <c r="H73" s="383">
        <f t="shared" si="6"/>
        <v>0</v>
      </c>
      <c r="I73" s="554" t="str">
        <f t="shared" si="7"/>
        <v>-</v>
      </c>
      <c r="J73" s="414"/>
      <c r="K73" s="383">
        <f t="shared" si="4"/>
        <v>0</v>
      </c>
      <c r="L73" s="554" t="str">
        <f t="shared" si="5"/>
        <v>-</v>
      </c>
      <c r="M73" s="414"/>
    </row>
    <row r="74" spans="1:13" x14ac:dyDescent="0.2">
      <c r="A74" s="114">
        <v>16000</v>
      </c>
      <c r="B74" s="115" t="s">
        <v>464</v>
      </c>
      <c r="C74" s="395">
        <f>C46-C52</f>
        <v>-125438</v>
      </c>
      <c r="D74" s="395">
        <f>D46-D52</f>
        <v>-173568</v>
      </c>
      <c r="E74" s="395">
        <f>E46-E52</f>
        <v>-35880</v>
      </c>
      <c r="F74" s="395">
        <f>F46-F52</f>
        <v>-97868</v>
      </c>
      <c r="G74" s="395">
        <f>G46-G52</f>
        <v>-5575</v>
      </c>
      <c r="H74" s="557">
        <f t="shared" si="6"/>
        <v>92293</v>
      </c>
      <c r="I74" s="558">
        <f t="shared" si="7"/>
        <v>-0.94303551722728574</v>
      </c>
      <c r="J74" s="417"/>
      <c r="K74" s="557">
        <f t="shared" si="4"/>
        <v>30305</v>
      </c>
      <c r="L74" s="558">
        <f t="shared" si="5"/>
        <v>-0.84462095875139354</v>
      </c>
      <c r="M74" s="417"/>
    </row>
    <row r="75" spans="1:13" x14ac:dyDescent="0.2">
      <c r="A75" s="119" t="s">
        <v>442</v>
      </c>
      <c r="B75" s="118" t="s">
        <v>235</v>
      </c>
      <c r="C75" s="299"/>
      <c r="D75" s="300"/>
      <c r="E75" s="300"/>
      <c r="F75" s="299"/>
      <c r="G75" s="299"/>
      <c r="H75" s="299"/>
      <c r="I75" s="550"/>
      <c r="J75" s="411"/>
      <c r="K75" s="564"/>
      <c r="L75" s="550"/>
      <c r="M75" s="411"/>
    </row>
    <row r="76" spans="1:13" x14ac:dyDescent="0.2">
      <c r="A76" s="116">
        <v>17000</v>
      </c>
      <c r="B76" s="117" t="s">
        <v>453</v>
      </c>
      <c r="C76" s="385">
        <f>C77+C78+C79</f>
        <v>0</v>
      </c>
      <c r="D76" s="385">
        <f>D77+D78+D79</f>
        <v>0</v>
      </c>
      <c r="E76" s="385">
        <f>E77+E78+E79</f>
        <v>0</v>
      </c>
      <c r="F76" s="385">
        <f>F77+F78+F79</f>
        <v>0</v>
      </c>
      <c r="G76" s="385">
        <f>G77+G78+G79</f>
        <v>0</v>
      </c>
      <c r="H76" s="385">
        <f t="shared" si="6"/>
        <v>0</v>
      </c>
      <c r="I76" s="559" t="str">
        <f t="shared" si="7"/>
        <v>-</v>
      </c>
      <c r="J76" s="418"/>
      <c r="K76" s="385">
        <f t="shared" ref="K76:K104" si="8">G76-E76</f>
        <v>0</v>
      </c>
      <c r="L76" s="559" t="str">
        <f t="shared" ref="L76:L104" si="9">IFERROR(K76/E76, "-")</f>
        <v>-</v>
      </c>
      <c r="M76" s="418"/>
    </row>
    <row r="77" spans="1:13" ht="22.5" x14ac:dyDescent="0.2">
      <c r="A77" s="122">
        <v>17100</v>
      </c>
      <c r="B77" s="126" t="s">
        <v>237</v>
      </c>
      <c r="C77" s="304">
        <v>0</v>
      </c>
      <c r="D77" s="298">
        <v>0</v>
      </c>
      <c r="E77" s="298">
        <v>0</v>
      </c>
      <c r="F77" s="304">
        <v>0</v>
      </c>
      <c r="G77" s="304">
        <v>0</v>
      </c>
      <c r="H77" s="304">
        <f t="shared" si="6"/>
        <v>0</v>
      </c>
      <c r="I77" s="554" t="str">
        <f t="shared" si="7"/>
        <v>-</v>
      </c>
      <c r="J77" s="414"/>
      <c r="K77" s="304">
        <f t="shared" si="8"/>
        <v>0</v>
      </c>
      <c r="L77" s="554" t="str">
        <f t="shared" si="9"/>
        <v>-</v>
      </c>
      <c r="M77" s="414"/>
    </row>
    <row r="78" spans="1:13" x14ac:dyDescent="0.2">
      <c r="A78" s="122">
        <v>17200</v>
      </c>
      <c r="B78" s="126" t="s">
        <v>452</v>
      </c>
      <c r="C78" s="304">
        <v>0</v>
      </c>
      <c r="D78" s="298">
        <v>0</v>
      </c>
      <c r="E78" s="298">
        <v>0</v>
      </c>
      <c r="F78" s="304">
        <v>0</v>
      </c>
      <c r="G78" s="304">
        <v>0</v>
      </c>
      <c r="H78" s="304">
        <f t="shared" si="6"/>
        <v>0</v>
      </c>
      <c r="I78" s="554" t="str">
        <f t="shared" si="7"/>
        <v>-</v>
      </c>
      <c r="J78" s="414"/>
      <c r="K78" s="304">
        <f t="shared" si="8"/>
        <v>0</v>
      </c>
      <c r="L78" s="554" t="str">
        <f t="shared" si="9"/>
        <v>-</v>
      </c>
      <c r="M78" s="414"/>
    </row>
    <row r="79" spans="1:13" x14ac:dyDescent="0.2">
      <c r="A79" s="60">
        <v>17300</v>
      </c>
      <c r="B79" s="58" t="s">
        <v>236</v>
      </c>
      <c r="C79" s="335">
        <f>C80+C82+C84+C86+C88</f>
        <v>0</v>
      </c>
      <c r="D79" s="335">
        <f>D80+D82+D84+D86+D88</f>
        <v>0</v>
      </c>
      <c r="E79" s="335">
        <f>E80+E82+E84+E86+E88</f>
        <v>0</v>
      </c>
      <c r="F79" s="335">
        <f>F80+F82+F84+F86+F88</f>
        <v>0</v>
      </c>
      <c r="G79" s="335">
        <f>G80+G82+G84+G86+G88</f>
        <v>0</v>
      </c>
      <c r="H79" s="335">
        <f t="shared" si="6"/>
        <v>0</v>
      </c>
      <c r="I79" s="532" t="str">
        <f t="shared" si="7"/>
        <v>-</v>
      </c>
      <c r="J79" s="413"/>
      <c r="K79" s="335">
        <f t="shared" si="8"/>
        <v>0</v>
      </c>
      <c r="L79" s="532" t="str">
        <f t="shared" si="9"/>
        <v>-</v>
      </c>
      <c r="M79" s="413"/>
    </row>
    <row r="80" spans="1:13" x14ac:dyDescent="0.2">
      <c r="A80" s="95">
        <v>17310</v>
      </c>
      <c r="B80" s="129" t="s">
        <v>456</v>
      </c>
      <c r="C80" s="290">
        <v>0</v>
      </c>
      <c r="D80" s="294">
        <v>0</v>
      </c>
      <c r="E80" s="294">
        <v>0</v>
      </c>
      <c r="F80" s="290">
        <v>0</v>
      </c>
      <c r="G80" s="290">
        <f>SUM(G81:G81)</f>
        <v>0</v>
      </c>
      <c r="H80" s="290">
        <f t="shared" si="6"/>
        <v>0</v>
      </c>
      <c r="I80" s="560" t="str">
        <f t="shared" si="7"/>
        <v>-</v>
      </c>
      <c r="J80" s="416"/>
      <c r="K80" s="290">
        <f t="shared" si="8"/>
        <v>0</v>
      </c>
      <c r="L80" s="560" t="str">
        <f t="shared" si="9"/>
        <v>-</v>
      </c>
      <c r="M80" s="416"/>
    </row>
    <row r="81" spans="1:13" x14ac:dyDescent="0.2">
      <c r="A81" s="95"/>
      <c r="B81" s="89"/>
      <c r="C81" s="295"/>
      <c r="D81" s="294"/>
      <c r="E81" s="294"/>
      <c r="F81" s="295"/>
      <c r="G81" s="295"/>
      <c r="H81" s="295">
        <f t="shared" si="6"/>
        <v>0</v>
      </c>
      <c r="I81" s="440" t="str">
        <f t="shared" si="7"/>
        <v>-</v>
      </c>
      <c r="J81" s="274"/>
      <c r="K81" s="295">
        <f t="shared" si="8"/>
        <v>0</v>
      </c>
      <c r="L81" s="440" t="str">
        <f t="shared" si="9"/>
        <v>-</v>
      </c>
      <c r="M81" s="274"/>
    </row>
    <row r="82" spans="1:13" x14ac:dyDescent="0.2">
      <c r="A82" s="95">
        <v>17320</v>
      </c>
      <c r="B82" s="97" t="s">
        <v>457</v>
      </c>
      <c r="C82" s="290">
        <v>0</v>
      </c>
      <c r="D82" s="294">
        <v>0</v>
      </c>
      <c r="E82" s="294">
        <v>0</v>
      </c>
      <c r="F82" s="290">
        <v>0</v>
      </c>
      <c r="G82" s="290">
        <f>SUM(G83:G83)</f>
        <v>0</v>
      </c>
      <c r="H82" s="290">
        <f t="shared" si="6"/>
        <v>0</v>
      </c>
      <c r="I82" s="560" t="str">
        <f t="shared" si="7"/>
        <v>-</v>
      </c>
      <c r="J82" s="416"/>
      <c r="K82" s="290">
        <f t="shared" si="8"/>
        <v>0</v>
      </c>
      <c r="L82" s="560" t="str">
        <f t="shared" si="9"/>
        <v>-</v>
      </c>
      <c r="M82" s="416"/>
    </row>
    <row r="83" spans="1:13" x14ac:dyDescent="0.2">
      <c r="A83" s="95"/>
      <c r="B83" s="89"/>
      <c r="C83" s="295"/>
      <c r="D83" s="294"/>
      <c r="E83" s="294"/>
      <c r="F83" s="295"/>
      <c r="G83" s="295"/>
      <c r="H83" s="295">
        <f t="shared" si="6"/>
        <v>0</v>
      </c>
      <c r="I83" s="440" t="str">
        <f t="shared" si="7"/>
        <v>-</v>
      </c>
      <c r="J83" s="274"/>
      <c r="K83" s="295">
        <f t="shared" si="8"/>
        <v>0</v>
      </c>
      <c r="L83" s="440" t="str">
        <f t="shared" si="9"/>
        <v>-</v>
      </c>
      <c r="M83" s="274"/>
    </row>
    <row r="84" spans="1:13" x14ac:dyDescent="0.2">
      <c r="A84" s="93">
        <v>17330</v>
      </c>
      <c r="B84" s="64" t="s">
        <v>458</v>
      </c>
      <c r="C84" s="290">
        <v>0</v>
      </c>
      <c r="D84" s="294">
        <v>0</v>
      </c>
      <c r="E84" s="294">
        <v>0</v>
      </c>
      <c r="F84" s="290">
        <v>0</v>
      </c>
      <c r="G84" s="290">
        <f>SUM(G85:G85)</f>
        <v>0</v>
      </c>
      <c r="H84" s="290">
        <f t="shared" si="6"/>
        <v>0</v>
      </c>
      <c r="I84" s="560" t="str">
        <f t="shared" si="7"/>
        <v>-</v>
      </c>
      <c r="J84" s="416"/>
      <c r="K84" s="290">
        <f t="shared" si="8"/>
        <v>0</v>
      </c>
      <c r="L84" s="560" t="str">
        <f t="shared" si="9"/>
        <v>-</v>
      </c>
      <c r="M84" s="416"/>
    </row>
    <row r="85" spans="1:13" x14ac:dyDescent="0.2">
      <c r="A85" s="95"/>
      <c r="B85" s="89"/>
      <c r="C85" s="295"/>
      <c r="D85" s="294"/>
      <c r="E85" s="294"/>
      <c r="F85" s="295"/>
      <c r="G85" s="295"/>
      <c r="H85" s="295">
        <f t="shared" si="6"/>
        <v>0</v>
      </c>
      <c r="I85" s="440" t="str">
        <f t="shared" si="7"/>
        <v>-</v>
      </c>
      <c r="J85" s="274"/>
      <c r="K85" s="295">
        <f t="shared" si="8"/>
        <v>0</v>
      </c>
      <c r="L85" s="440" t="str">
        <f t="shared" si="9"/>
        <v>-</v>
      </c>
      <c r="M85" s="274"/>
    </row>
    <row r="86" spans="1:13" x14ac:dyDescent="0.2">
      <c r="A86" s="98">
        <v>17340</v>
      </c>
      <c r="B86" s="64" t="s">
        <v>459</v>
      </c>
      <c r="C86" s="290">
        <v>0</v>
      </c>
      <c r="D86" s="294">
        <v>0</v>
      </c>
      <c r="E86" s="294">
        <v>0</v>
      </c>
      <c r="F86" s="290">
        <v>0</v>
      </c>
      <c r="G86" s="290">
        <f>SUM(G87:G87)</f>
        <v>0</v>
      </c>
      <c r="H86" s="290">
        <f t="shared" si="6"/>
        <v>0</v>
      </c>
      <c r="I86" s="560" t="str">
        <f t="shared" si="7"/>
        <v>-</v>
      </c>
      <c r="J86" s="416"/>
      <c r="K86" s="290">
        <f t="shared" si="8"/>
        <v>0</v>
      </c>
      <c r="L86" s="560" t="str">
        <f t="shared" si="9"/>
        <v>-</v>
      </c>
      <c r="M86" s="416"/>
    </row>
    <row r="87" spans="1:13" x14ac:dyDescent="0.2">
      <c r="A87" s="96"/>
      <c r="B87" s="89"/>
      <c r="C87" s="295">
        <v>0</v>
      </c>
      <c r="D87" s="294">
        <v>0</v>
      </c>
      <c r="E87" s="294">
        <v>0</v>
      </c>
      <c r="F87" s="295">
        <v>0</v>
      </c>
      <c r="G87" s="295">
        <v>0</v>
      </c>
      <c r="H87" s="295">
        <f t="shared" si="6"/>
        <v>0</v>
      </c>
      <c r="I87" s="440" t="str">
        <f t="shared" si="7"/>
        <v>-</v>
      </c>
      <c r="J87" s="274"/>
      <c r="K87" s="295">
        <f t="shared" si="8"/>
        <v>0</v>
      </c>
      <c r="L87" s="440" t="str">
        <f t="shared" si="9"/>
        <v>-</v>
      </c>
      <c r="M87" s="274"/>
    </row>
    <row r="88" spans="1:13" x14ac:dyDescent="0.2">
      <c r="A88" s="96">
        <v>17350</v>
      </c>
      <c r="B88" s="89" t="s">
        <v>460</v>
      </c>
      <c r="C88" s="295">
        <v>0</v>
      </c>
      <c r="D88" s="294">
        <v>0</v>
      </c>
      <c r="E88" s="294">
        <v>0</v>
      </c>
      <c r="F88" s="295">
        <v>0</v>
      </c>
      <c r="G88" s="295">
        <f>SUM(G89:G89)</f>
        <v>0</v>
      </c>
      <c r="H88" s="295">
        <f t="shared" si="6"/>
        <v>0</v>
      </c>
      <c r="I88" s="440" t="str">
        <f t="shared" si="7"/>
        <v>-</v>
      </c>
      <c r="J88" s="274"/>
      <c r="K88" s="295">
        <f t="shared" si="8"/>
        <v>0</v>
      </c>
      <c r="L88" s="440" t="str">
        <f t="shared" si="9"/>
        <v>-</v>
      </c>
      <c r="M88" s="274"/>
    </row>
    <row r="89" spans="1:13" x14ac:dyDescent="0.2">
      <c r="A89" s="92"/>
      <c r="B89" s="59"/>
      <c r="C89" s="331"/>
      <c r="D89" s="293"/>
      <c r="E89" s="293"/>
      <c r="F89" s="331"/>
      <c r="G89" s="295"/>
      <c r="H89" s="331">
        <f t="shared" si="6"/>
        <v>0</v>
      </c>
      <c r="I89" s="450" t="str">
        <f t="shared" si="7"/>
        <v>-</v>
      </c>
      <c r="J89" s="407"/>
      <c r="K89" s="331">
        <f t="shared" si="8"/>
        <v>0</v>
      </c>
      <c r="L89" s="450" t="str">
        <f t="shared" si="9"/>
        <v>-</v>
      </c>
      <c r="M89" s="407"/>
    </row>
    <row r="90" spans="1:13" x14ac:dyDescent="0.2">
      <c r="A90" s="110">
        <v>18000</v>
      </c>
      <c r="B90" s="103" t="s">
        <v>454</v>
      </c>
      <c r="C90" s="354">
        <f>SUM(C91:C93)</f>
        <v>0</v>
      </c>
      <c r="D90" s="354">
        <f>SUM(D91:D93)</f>
        <v>7259</v>
      </c>
      <c r="E90" s="354">
        <f>SUM(E91:E93)</f>
        <v>0</v>
      </c>
      <c r="F90" s="354">
        <f>SUM(F91:F93)</f>
        <v>3613</v>
      </c>
      <c r="G90" s="354">
        <f>SUM(G91:G93)</f>
        <v>3613</v>
      </c>
      <c r="H90" s="354">
        <f t="shared" si="6"/>
        <v>0</v>
      </c>
      <c r="I90" s="551">
        <f t="shared" si="7"/>
        <v>0</v>
      </c>
      <c r="J90" s="412"/>
      <c r="K90" s="354">
        <f t="shared" si="8"/>
        <v>3613</v>
      </c>
      <c r="L90" s="551" t="str">
        <f t="shared" si="9"/>
        <v>-</v>
      </c>
      <c r="M90" s="412"/>
    </row>
    <row r="91" spans="1:13" x14ac:dyDescent="0.2">
      <c r="A91" s="124">
        <v>18100</v>
      </c>
      <c r="B91" s="125" t="s">
        <v>455</v>
      </c>
      <c r="C91" s="296">
        <v>0</v>
      </c>
      <c r="D91" s="297">
        <v>7259</v>
      </c>
      <c r="E91" s="297">
        <v>0</v>
      </c>
      <c r="F91" s="296">
        <v>3613</v>
      </c>
      <c r="G91" s="296">
        <v>3613</v>
      </c>
      <c r="H91" s="296">
        <f t="shared" si="6"/>
        <v>0</v>
      </c>
      <c r="I91" s="453">
        <f t="shared" si="7"/>
        <v>0</v>
      </c>
      <c r="J91" s="409"/>
      <c r="K91" s="296">
        <f t="shared" si="8"/>
        <v>3613</v>
      </c>
      <c r="L91" s="453" t="str">
        <f t="shared" si="9"/>
        <v>-</v>
      </c>
      <c r="M91" s="409"/>
    </row>
    <row r="92" spans="1:13" x14ac:dyDescent="0.2">
      <c r="A92" s="124">
        <v>18200</v>
      </c>
      <c r="B92" s="125" t="s">
        <v>238</v>
      </c>
      <c r="C92" s="296">
        <v>0</v>
      </c>
      <c r="D92" s="297">
        <v>0</v>
      </c>
      <c r="E92" s="297">
        <v>0</v>
      </c>
      <c r="F92" s="296">
        <v>0</v>
      </c>
      <c r="G92" s="296">
        <v>0</v>
      </c>
      <c r="H92" s="296">
        <f t="shared" si="6"/>
        <v>0</v>
      </c>
      <c r="I92" s="453" t="str">
        <f t="shared" si="7"/>
        <v>-</v>
      </c>
      <c r="J92" s="409"/>
      <c r="K92" s="296">
        <f t="shared" si="8"/>
        <v>0</v>
      </c>
      <c r="L92" s="453" t="str">
        <f t="shared" si="9"/>
        <v>-</v>
      </c>
      <c r="M92" s="409"/>
    </row>
    <row r="93" spans="1:13" x14ac:dyDescent="0.2">
      <c r="A93" s="124">
        <v>18300</v>
      </c>
      <c r="B93" s="125" t="s">
        <v>239</v>
      </c>
      <c r="C93" s="296">
        <v>0</v>
      </c>
      <c r="D93" s="297">
        <v>0</v>
      </c>
      <c r="E93" s="297">
        <v>0</v>
      </c>
      <c r="F93" s="296">
        <v>0</v>
      </c>
      <c r="G93" s="296">
        <v>0</v>
      </c>
      <c r="H93" s="296">
        <f t="shared" si="6"/>
        <v>0</v>
      </c>
      <c r="I93" s="453" t="str">
        <f t="shared" si="7"/>
        <v>-</v>
      </c>
      <c r="J93" s="409"/>
      <c r="K93" s="296">
        <f t="shared" si="8"/>
        <v>0</v>
      </c>
      <c r="L93" s="453" t="str">
        <f t="shared" si="9"/>
        <v>-</v>
      </c>
      <c r="M93" s="409"/>
    </row>
    <row r="94" spans="1:13" x14ac:dyDescent="0.2">
      <c r="A94" s="104">
        <v>19000</v>
      </c>
      <c r="B94" s="111" t="s">
        <v>463</v>
      </c>
      <c r="C94" s="354">
        <f>C76-C90</f>
        <v>0</v>
      </c>
      <c r="D94" s="354">
        <f>D76-D90</f>
        <v>-7259</v>
      </c>
      <c r="E94" s="354">
        <f>E76-E90</f>
        <v>0</v>
      </c>
      <c r="F94" s="354">
        <f>F76-F90</f>
        <v>-3613</v>
      </c>
      <c r="G94" s="354">
        <f>G76-G90</f>
        <v>-3613</v>
      </c>
      <c r="H94" s="354">
        <f t="shared" si="6"/>
        <v>0</v>
      </c>
      <c r="I94" s="551">
        <f t="shared" si="7"/>
        <v>0</v>
      </c>
      <c r="J94" s="412"/>
      <c r="K94" s="354">
        <f t="shared" si="8"/>
        <v>-3613</v>
      </c>
      <c r="L94" s="551" t="str">
        <f t="shared" si="9"/>
        <v>-</v>
      </c>
      <c r="M94" s="412"/>
    </row>
    <row r="95" spans="1:13" x14ac:dyDescent="0.2">
      <c r="A95" s="122">
        <v>20100</v>
      </c>
      <c r="B95" s="123" t="s">
        <v>240</v>
      </c>
      <c r="C95" s="296">
        <v>0</v>
      </c>
      <c r="D95" s="298">
        <v>0</v>
      </c>
      <c r="E95" s="298">
        <v>0</v>
      </c>
      <c r="F95" s="296">
        <v>0</v>
      </c>
      <c r="G95" s="296">
        <v>0</v>
      </c>
      <c r="H95" s="296">
        <f t="shared" si="6"/>
        <v>0</v>
      </c>
      <c r="I95" s="453" t="str">
        <f t="shared" si="7"/>
        <v>-</v>
      </c>
      <c r="J95" s="409"/>
      <c r="K95" s="296">
        <f t="shared" si="8"/>
        <v>0</v>
      </c>
      <c r="L95" s="453" t="str">
        <f t="shared" si="9"/>
        <v>-</v>
      </c>
      <c r="M95" s="409"/>
    </row>
    <row r="96" spans="1:13" x14ac:dyDescent="0.2">
      <c r="A96" s="122">
        <v>20200</v>
      </c>
      <c r="B96" s="123" t="s">
        <v>241</v>
      </c>
      <c r="C96" s="296">
        <v>408</v>
      </c>
      <c r="D96" s="298">
        <v>400</v>
      </c>
      <c r="E96" s="298">
        <v>-189</v>
      </c>
      <c r="F96" s="296">
        <v>200</v>
      </c>
      <c r="G96" s="296">
        <v>-3091.83</v>
      </c>
      <c r="H96" s="296">
        <f t="shared" si="6"/>
        <v>-3291.83</v>
      </c>
      <c r="I96" s="453">
        <f t="shared" si="7"/>
        <v>-16.459150000000001</v>
      </c>
      <c r="J96" s="569" t="s">
        <v>958</v>
      </c>
      <c r="K96" s="296">
        <f t="shared" si="8"/>
        <v>-2902.83</v>
      </c>
      <c r="L96" s="453">
        <f t="shared" si="9"/>
        <v>15.358888888888888</v>
      </c>
      <c r="M96" s="569" t="s">
        <v>958</v>
      </c>
    </row>
    <row r="97" spans="1:13" x14ac:dyDescent="0.2">
      <c r="A97" s="108">
        <v>21000</v>
      </c>
      <c r="B97" s="109" t="s">
        <v>242</v>
      </c>
      <c r="C97" s="386">
        <f>C3+C44+C74+C94+C95+C96</f>
        <v>258129</v>
      </c>
      <c r="D97" s="386">
        <f>D3+D44+D74+D94+D95+D96</f>
        <v>133807</v>
      </c>
      <c r="E97" s="386">
        <f>E3+E44+E74+E94+E95+E96</f>
        <v>243550</v>
      </c>
      <c r="F97" s="386">
        <f>F3+F44+F74+F94+F95+F96</f>
        <v>202294</v>
      </c>
      <c r="G97" s="386">
        <f>G3+G44+G74+G94+G95+G96</f>
        <v>204026.17</v>
      </c>
      <c r="H97" s="386">
        <f t="shared" si="6"/>
        <v>1732.1700000000128</v>
      </c>
      <c r="I97" s="561">
        <f t="shared" si="7"/>
        <v>8.5626365586720949E-3</v>
      </c>
      <c r="J97" s="419"/>
      <c r="K97" s="386">
        <f t="shared" si="8"/>
        <v>-39523.829999999987</v>
      </c>
      <c r="L97" s="561">
        <f t="shared" si="9"/>
        <v>-0.16228220078012723</v>
      </c>
      <c r="M97" s="419"/>
    </row>
    <row r="98" spans="1:13" x14ac:dyDescent="0.2">
      <c r="A98" s="120">
        <v>21100</v>
      </c>
      <c r="B98" s="121" t="s">
        <v>243</v>
      </c>
      <c r="C98" s="296">
        <v>0</v>
      </c>
      <c r="D98" s="298">
        <v>0</v>
      </c>
      <c r="E98" s="298">
        <v>0</v>
      </c>
      <c r="F98" s="296">
        <v>0</v>
      </c>
      <c r="G98" s="296">
        <v>0</v>
      </c>
      <c r="H98" s="296">
        <f t="shared" si="6"/>
        <v>0</v>
      </c>
      <c r="I98" s="453" t="str">
        <f t="shared" si="7"/>
        <v>-</v>
      </c>
      <c r="J98" s="409"/>
      <c r="K98" s="296">
        <f t="shared" si="8"/>
        <v>0</v>
      </c>
      <c r="L98" s="453" t="str">
        <f t="shared" si="9"/>
        <v>-</v>
      </c>
      <c r="M98" s="409"/>
    </row>
    <row r="99" spans="1:13" x14ac:dyDescent="0.2">
      <c r="A99" s="120">
        <v>21200</v>
      </c>
      <c r="B99" s="121" t="s">
        <v>244</v>
      </c>
      <c r="C99" s="296">
        <v>0</v>
      </c>
      <c r="D99" s="298">
        <v>0</v>
      </c>
      <c r="E99" s="298">
        <v>0</v>
      </c>
      <c r="F99" s="296">
        <v>0</v>
      </c>
      <c r="G99" s="296">
        <v>0</v>
      </c>
      <c r="H99" s="296">
        <f t="shared" si="6"/>
        <v>0</v>
      </c>
      <c r="I99" s="453" t="str">
        <f t="shared" si="7"/>
        <v>-</v>
      </c>
      <c r="J99" s="409"/>
      <c r="K99" s="296">
        <f t="shared" si="8"/>
        <v>0</v>
      </c>
      <c r="L99" s="453" t="str">
        <f t="shared" si="9"/>
        <v>-</v>
      </c>
      <c r="M99" s="409"/>
    </row>
    <row r="100" spans="1:13" x14ac:dyDescent="0.2">
      <c r="A100" s="120">
        <v>21300</v>
      </c>
      <c r="B100" s="121" t="s">
        <v>245</v>
      </c>
      <c r="C100" s="296">
        <v>0</v>
      </c>
      <c r="D100" s="298">
        <v>0</v>
      </c>
      <c r="E100" s="298">
        <v>0</v>
      </c>
      <c r="F100" s="296">
        <v>0</v>
      </c>
      <c r="G100" s="296">
        <v>0</v>
      </c>
      <c r="H100" s="296">
        <f t="shared" si="6"/>
        <v>0</v>
      </c>
      <c r="I100" s="453" t="str">
        <f t="shared" si="7"/>
        <v>-</v>
      </c>
      <c r="J100" s="409"/>
      <c r="K100" s="296">
        <f t="shared" si="8"/>
        <v>0</v>
      </c>
      <c r="L100" s="453" t="str">
        <f t="shared" si="9"/>
        <v>-</v>
      </c>
      <c r="M100" s="409"/>
    </row>
    <row r="101" spans="1:13" x14ac:dyDescent="0.2">
      <c r="A101" s="120">
        <v>21400</v>
      </c>
      <c r="B101" s="121" t="s">
        <v>246</v>
      </c>
      <c r="C101" s="296">
        <v>119420</v>
      </c>
      <c r="D101" s="298">
        <v>40570</v>
      </c>
      <c r="E101" s="298">
        <v>95885</v>
      </c>
      <c r="F101" s="296">
        <v>95000</v>
      </c>
      <c r="G101" s="296">
        <v>37049</v>
      </c>
      <c r="H101" s="296">
        <f t="shared" si="6"/>
        <v>-57951</v>
      </c>
      <c r="I101" s="453">
        <f t="shared" si="7"/>
        <v>-0.61001052631578945</v>
      </c>
      <c r="J101" s="409"/>
      <c r="K101" s="296">
        <f t="shared" si="8"/>
        <v>-58836</v>
      </c>
      <c r="L101" s="453">
        <f t="shared" si="9"/>
        <v>-0.61361005371017363</v>
      </c>
      <c r="M101" s="409"/>
    </row>
    <row r="102" spans="1:13" x14ac:dyDescent="0.2">
      <c r="A102" s="120">
        <v>21500</v>
      </c>
      <c r="B102" s="121" t="s">
        <v>247</v>
      </c>
      <c r="C102" s="296">
        <v>130380</v>
      </c>
      <c r="D102" s="298">
        <v>84505</v>
      </c>
      <c r="E102" s="298">
        <v>139928</v>
      </c>
      <c r="F102" s="296">
        <v>98762</v>
      </c>
      <c r="G102" s="296">
        <v>161939</v>
      </c>
      <c r="H102" s="296">
        <f t="shared" si="6"/>
        <v>63177</v>
      </c>
      <c r="I102" s="453">
        <f t="shared" si="7"/>
        <v>0.63968935420505868</v>
      </c>
      <c r="J102" s="409"/>
      <c r="K102" s="296">
        <f t="shared" si="8"/>
        <v>22011</v>
      </c>
      <c r="L102" s="453">
        <f t="shared" si="9"/>
        <v>0.15730232691098278</v>
      </c>
      <c r="M102" s="409"/>
    </row>
    <row r="103" spans="1:13" x14ac:dyDescent="0.2">
      <c r="A103" s="120">
        <v>21600</v>
      </c>
      <c r="B103" s="121" t="s">
        <v>248</v>
      </c>
      <c r="C103" s="296">
        <v>8334</v>
      </c>
      <c r="D103" s="298">
        <v>8732</v>
      </c>
      <c r="E103" s="298">
        <v>7737</v>
      </c>
      <c r="F103" s="296">
        <v>8532</v>
      </c>
      <c r="G103" s="296">
        <v>5038</v>
      </c>
      <c r="H103" s="296">
        <f t="shared" si="6"/>
        <v>-3494</v>
      </c>
      <c r="I103" s="453">
        <f t="shared" si="7"/>
        <v>-0.40951711204875763</v>
      </c>
      <c r="J103" s="409"/>
      <c r="K103" s="296">
        <f t="shared" si="8"/>
        <v>-2699</v>
      </c>
      <c r="L103" s="453">
        <f t="shared" si="9"/>
        <v>-0.3488432208866486</v>
      </c>
      <c r="M103" s="409"/>
    </row>
    <row r="104" spans="1:13" x14ac:dyDescent="0.2">
      <c r="A104" s="120">
        <v>21700</v>
      </c>
      <c r="B104" s="121" t="s">
        <v>249</v>
      </c>
      <c r="C104" s="296">
        <v>0</v>
      </c>
      <c r="D104" s="298">
        <v>0</v>
      </c>
      <c r="E104" s="298">
        <v>0</v>
      </c>
      <c r="F104" s="296">
        <v>0</v>
      </c>
      <c r="G104" s="296">
        <v>0</v>
      </c>
      <c r="H104" s="296">
        <f t="shared" si="6"/>
        <v>0</v>
      </c>
      <c r="I104" s="453" t="str">
        <f t="shared" si="7"/>
        <v>-</v>
      </c>
      <c r="J104" s="409"/>
      <c r="K104" s="296">
        <f t="shared" si="8"/>
        <v>0</v>
      </c>
      <c r="L104" s="453" t="str">
        <f t="shared" si="9"/>
        <v>-</v>
      </c>
      <c r="M104" s="409"/>
    </row>
    <row r="106" spans="1:13" x14ac:dyDescent="0.2">
      <c r="A106" s="112" t="s">
        <v>461</v>
      </c>
    </row>
    <row r="107" spans="1:13" x14ac:dyDescent="0.2">
      <c r="A107" s="112" t="s">
        <v>462</v>
      </c>
      <c r="G107" s="563"/>
    </row>
  </sheetData>
  <pageMargins left="0.70866141732283472" right="0.70866141732283472" top="0.74803149606299213" bottom="0.74803149606299213" header="0.31496062992125984" footer="0.31496062992125984"/>
  <pageSetup paperSize="9" scale="59" fitToHeight="0" orientation="landscape" verticalDpi="0" r:id="rId1"/>
  <headerFooter>
    <oddHeader xml:space="preserve">&amp;C&amp;"Arial,Bold"
Naudas plūsma&amp;R2.pielikums
</oddHeader>
    <oddFooter>&amp;L&amp;F   &amp;A&amp;R&amp;P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4"/>
  <sheetViews>
    <sheetView zoomScale="115" zoomScaleNormal="115" workbookViewId="0">
      <selection activeCell="E23" sqref="E23"/>
    </sheetView>
  </sheetViews>
  <sheetFormatPr defaultRowHeight="12.75" x14ac:dyDescent="0.2"/>
  <cols>
    <col min="1" max="1" width="6.7109375" style="87" customWidth="1"/>
    <col min="2" max="2" width="40.28515625" style="87" customWidth="1"/>
    <col min="3" max="3" width="11.28515625" style="87" customWidth="1"/>
    <col min="4" max="4" width="11.5703125" style="88" customWidth="1"/>
    <col min="5" max="5" width="10.7109375" style="438" customWidth="1"/>
    <col min="6" max="8" width="10.85546875" style="393" customWidth="1"/>
    <col min="9" max="9" width="10.85546875" style="145" customWidth="1"/>
    <col min="10" max="10" width="37.7109375" style="402" customWidth="1"/>
    <col min="11" max="11" width="9.140625" style="131"/>
    <col min="12" max="12" width="9.140625" style="585"/>
    <col min="13" max="13" width="39.28515625" style="403" customWidth="1"/>
    <col min="14" max="16384" width="9.140625" style="87"/>
  </cols>
  <sheetData>
    <row r="1" spans="1:13" ht="78.75" x14ac:dyDescent="0.2">
      <c r="A1" s="72" t="s">
        <v>0</v>
      </c>
      <c r="B1" s="55" t="s">
        <v>219</v>
      </c>
      <c r="C1" s="10" t="s">
        <v>910</v>
      </c>
      <c r="D1" s="10" t="s">
        <v>911</v>
      </c>
      <c r="E1" s="397" t="s">
        <v>912</v>
      </c>
      <c r="F1" s="397" t="s">
        <v>913</v>
      </c>
      <c r="G1" s="330" t="s">
        <v>914</v>
      </c>
      <c r="H1" s="359" t="s">
        <v>919</v>
      </c>
      <c r="I1" s="361" t="s">
        <v>916</v>
      </c>
      <c r="J1" s="361" t="s">
        <v>709</v>
      </c>
      <c r="K1" s="359" t="s">
        <v>917</v>
      </c>
      <c r="L1" s="361" t="s">
        <v>918</v>
      </c>
      <c r="M1" s="361" t="s">
        <v>709</v>
      </c>
    </row>
    <row r="2" spans="1:13" x14ac:dyDescent="0.2">
      <c r="A2" s="9">
        <v>1</v>
      </c>
      <c r="B2" s="10">
        <v>2</v>
      </c>
      <c r="C2" s="10">
        <v>3</v>
      </c>
      <c r="D2" s="10">
        <v>4</v>
      </c>
      <c r="E2" s="397">
        <v>5</v>
      </c>
      <c r="F2" s="397">
        <v>6</v>
      </c>
      <c r="G2" s="330">
        <v>7</v>
      </c>
      <c r="H2" s="359" t="s">
        <v>710</v>
      </c>
      <c r="I2" s="361" t="s">
        <v>711</v>
      </c>
      <c r="J2" s="380">
        <v>10</v>
      </c>
      <c r="K2" s="359" t="s">
        <v>712</v>
      </c>
      <c r="L2" s="361" t="s">
        <v>713</v>
      </c>
      <c r="M2" s="380">
        <v>13</v>
      </c>
    </row>
    <row r="3" spans="1:13" x14ac:dyDescent="0.2">
      <c r="A3" s="71" t="s">
        <v>380</v>
      </c>
      <c r="B3" s="175" t="s">
        <v>379</v>
      </c>
      <c r="C3" s="175"/>
      <c r="D3" s="176"/>
      <c r="E3" s="176"/>
      <c r="F3" s="373"/>
      <c r="G3" s="373"/>
      <c r="H3" s="373"/>
      <c r="I3" s="177"/>
      <c r="J3" s="405"/>
      <c r="K3" s="373"/>
      <c r="L3" s="177"/>
      <c r="M3" s="405"/>
    </row>
    <row r="4" spans="1:13" x14ac:dyDescent="0.2">
      <c r="A4" s="67" t="s">
        <v>378</v>
      </c>
      <c r="B4" s="178" t="s">
        <v>377</v>
      </c>
      <c r="C4" s="81" t="s">
        <v>277</v>
      </c>
      <c r="D4" s="81" t="s">
        <v>277</v>
      </c>
      <c r="E4" s="81" t="s">
        <v>277</v>
      </c>
      <c r="F4" s="519" t="s">
        <v>277</v>
      </c>
      <c r="G4" s="526" t="s">
        <v>277</v>
      </c>
      <c r="H4" s="526" t="s">
        <v>277</v>
      </c>
      <c r="I4" s="451" t="s">
        <v>277</v>
      </c>
      <c r="J4" s="572"/>
      <c r="K4" s="526" t="s">
        <v>277</v>
      </c>
      <c r="L4" s="451" t="s">
        <v>277</v>
      </c>
      <c r="M4" s="572"/>
    </row>
    <row r="5" spans="1:13" ht="22.5" x14ac:dyDescent="0.2">
      <c r="A5" s="70" t="s">
        <v>376</v>
      </c>
      <c r="B5" s="179" t="s">
        <v>375</v>
      </c>
      <c r="C5" s="82" t="s">
        <v>277</v>
      </c>
      <c r="D5" s="82" t="s">
        <v>277</v>
      </c>
      <c r="E5" s="82" t="s">
        <v>277</v>
      </c>
      <c r="F5" s="520" t="s">
        <v>277</v>
      </c>
      <c r="G5" s="520" t="s">
        <v>277</v>
      </c>
      <c r="H5" s="520" t="s">
        <v>277</v>
      </c>
      <c r="I5" s="527" t="s">
        <v>277</v>
      </c>
      <c r="J5" s="580"/>
      <c r="K5" s="520" t="s">
        <v>277</v>
      </c>
      <c r="L5" s="527" t="s">
        <v>277</v>
      </c>
      <c r="M5" s="580"/>
    </row>
    <row r="6" spans="1:13" x14ac:dyDescent="0.2">
      <c r="A6" s="69" t="s">
        <v>374</v>
      </c>
      <c r="B6" s="180" t="s">
        <v>373</v>
      </c>
      <c r="C6" s="222">
        <f>C7+C8+C9</f>
        <v>1144</v>
      </c>
      <c r="D6" s="222">
        <f>D7+D8+D9</f>
        <v>1020</v>
      </c>
      <c r="E6" s="222">
        <f>E7+E8+E9</f>
        <v>472</v>
      </c>
      <c r="F6" s="331">
        <f>F7+F8+F9</f>
        <v>475</v>
      </c>
      <c r="G6" s="331">
        <f>G7+G8+G9</f>
        <v>530</v>
      </c>
      <c r="H6" s="331">
        <f>G6-F6</f>
        <v>55</v>
      </c>
      <c r="I6" s="450">
        <f>IFERROR(H6/F6,"-")</f>
        <v>0.11578947368421053</v>
      </c>
      <c r="J6" s="566"/>
      <c r="K6" s="331">
        <f t="shared" ref="K6:K11" si="0">G6-E6</f>
        <v>58</v>
      </c>
      <c r="L6" s="450">
        <f t="shared" ref="L6:L11" si="1">IFERROR(K6/E6,"-")</f>
        <v>0.1228813559322034</v>
      </c>
      <c r="M6" s="566"/>
    </row>
    <row r="7" spans="1:13" ht="33.75" x14ac:dyDescent="0.2">
      <c r="A7" s="69" t="s">
        <v>372</v>
      </c>
      <c r="B7" s="68" t="s">
        <v>371</v>
      </c>
      <c r="C7" s="223">
        <v>0</v>
      </c>
      <c r="D7" s="223">
        <v>0</v>
      </c>
      <c r="E7" s="223">
        <v>0</v>
      </c>
      <c r="F7" s="331">
        <v>0</v>
      </c>
      <c r="G7" s="331">
        <v>0</v>
      </c>
      <c r="H7" s="331">
        <f t="shared" ref="H7:H71" si="2">G7-F7</f>
        <v>0</v>
      </c>
      <c r="I7" s="450" t="str">
        <f t="shared" ref="I7:I71" si="3">IFERROR(H7/F7,"-")</f>
        <v>-</v>
      </c>
      <c r="J7" s="566"/>
      <c r="K7" s="331">
        <f t="shared" si="0"/>
        <v>0</v>
      </c>
      <c r="L7" s="450" t="str">
        <f t="shared" si="1"/>
        <v>-</v>
      </c>
      <c r="M7" s="566"/>
    </row>
    <row r="8" spans="1:13" ht="22.5" x14ac:dyDescent="0.2">
      <c r="A8" s="69" t="s">
        <v>370</v>
      </c>
      <c r="B8" s="68" t="s">
        <v>369</v>
      </c>
      <c r="C8" s="223">
        <v>1144</v>
      </c>
      <c r="D8" s="223">
        <v>1020</v>
      </c>
      <c r="E8" s="223">
        <v>472</v>
      </c>
      <c r="F8" s="331">
        <v>475</v>
      </c>
      <c r="G8" s="331">
        <v>530</v>
      </c>
      <c r="H8" s="331">
        <f t="shared" si="2"/>
        <v>55</v>
      </c>
      <c r="I8" s="450">
        <f t="shared" si="3"/>
        <v>0.11578947368421053</v>
      </c>
      <c r="J8" s="578" t="s">
        <v>1084</v>
      </c>
      <c r="K8" s="331">
        <f t="shared" si="0"/>
        <v>58</v>
      </c>
      <c r="L8" s="450">
        <f t="shared" si="1"/>
        <v>0.1228813559322034</v>
      </c>
      <c r="M8" s="578" t="s">
        <v>1084</v>
      </c>
    </row>
    <row r="9" spans="1:13" ht="22.5" x14ac:dyDescent="0.2">
      <c r="A9" s="69" t="s">
        <v>368</v>
      </c>
      <c r="B9" s="68" t="s">
        <v>367</v>
      </c>
      <c r="C9" s="223">
        <f>C10+C11</f>
        <v>0</v>
      </c>
      <c r="D9" s="223">
        <f>D10+D11</f>
        <v>0</v>
      </c>
      <c r="E9" s="223">
        <f>E10+E11</f>
        <v>0</v>
      </c>
      <c r="F9" s="331">
        <f>F10+F11</f>
        <v>0</v>
      </c>
      <c r="G9" s="331">
        <f>G10+G11</f>
        <v>0</v>
      </c>
      <c r="H9" s="331">
        <f t="shared" si="2"/>
        <v>0</v>
      </c>
      <c r="I9" s="450" t="str">
        <f t="shared" si="3"/>
        <v>-</v>
      </c>
      <c r="J9" s="566"/>
      <c r="K9" s="331">
        <f t="shared" si="0"/>
        <v>0</v>
      </c>
      <c r="L9" s="450" t="str">
        <f t="shared" si="1"/>
        <v>-</v>
      </c>
      <c r="M9" s="566"/>
    </row>
    <row r="10" spans="1:13" ht="22.5" x14ac:dyDescent="0.2">
      <c r="A10" s="134" t="s">
        <v>366</v>
      </c>
      <c r="B10" s="68" t="s">
        <v>365</v>
      </c>
      <c r="C10" s="223">
        <v>0</v>
      </c>
      <c r="D10" s="223">
        <v>0</v>
      </c>
      <c r="E10" s="223">
        <v>0</v>
      </c>
      <c r="F10" s="331">
        <v>0</v>
      </c>
      <c r="G10" s="331">
        <v>0</v>
      </c>
      <c r="H10" s="331">
        <f t="shared" si="2"/>
        <v>0</v>
      </c>
      <c r="I10" s="450" t="str">
        <f t="shared" si="3"/>
        <v>-</v>
      </c>
      <c r="J10" s="566"/>
      <c r="K10" s="331">
        <f t="shared" si="0"/>
        <v>0</v>
      </c>
      <c r="L10" s="450" t="str">
        <f t="shared" si="1"/>
        <v>-</v>
      </c>
      <c r="M10" s="566"/>
    </row>
    <row r="11" spans="1:13" x14ac:dyDescent="0.2">
      <c r="A11" s="134" t="s">
        <v>364</v>
      </c>
      <c r="B11" s="68" t="s">
        <v>363</v>
      </c>
      <c r="C11" s="223">
        <v>0</v>
      </c>
      <c r="D11" s="223">
        <v>0</v>
      </c>
      <c r="E11" s="223">
        <v>0</v>
      </c>
      <c r="F11" s="331">
        <v>0</v>
      </c>
      <c r="G11" s="331">
        <v>0</v>
      </c>
      <c r="H11" s="331">
        <f t="shared" si="2"/>
        <v>0</v>
      </c>
      <c r="I11" s="450" t="str">
        <f t="shared" si="3"/>
        <v>-</v>
      </c>
      <c r="J11" s="566"/>
      <c r="K11" s="331">
        <f t="shared" si="0"/>
        <v>0</v>
      </c>
      <c r="L11" s="450" t="str">
        <f t="shared" si="1"/>
        <v>-</v>
      </c>
      <c r="M11" s="566"/>
    </row>
    <row r="12" spans="1:13" x14ac:dyDescent="0.2">
      <c r="A12" s="70" t="s">
        <v>362</v>
      </c>
      <c r="B12" s="181" t="s">
        <v>361</v>
      </c>
      <c r="C12" s="224" t="s">
        <v>277</v>
      </c>
      <c r="D12" s="224" t="s">
        <v>277</v>
      </c>
      <c r="E12" s="224" t="s">
        <v>277</v>
      </c>
      <c r="F12" s="521" t="s">
        <v>277</v>
      </c>
      <c r="G12" s="520" t="s">
        <v>277</v>
      </c>
      <c r="H12" s="520" t="s">
        <v>277</v>
      </c>
      <c r="I12" s="520" t="s">
        <v>277</v>
      </c>
      <c r="J12" s="581"/>
      <c r="K12" s="520" t="s">
        <v>277</v>
      </c>
      <c r="L12" s="520" t="s">
        <v>277</v>
      </c>
      <c r="M12" s="581"/>
    </row>
    <row r="13" spans="1:13" x14ac:dyDescent="0.2">
      <c r="A13" s="61" t="s">
        <v>360</v>
      </c>
      <c r="B13" s="182" t="s">
        <v>359</v>
      </c>
      <c r="C13" s="183">
        <v>160</v>
      </c>
      <c r="D13" s="183">
        <v>160</v>
      </c>
      <c r="E13" s="183">
        <v>160</v>
      </c>
      <c r="F13" s="336">
        <v>160</v>
      </c>
      <c r="G13" s="336">
        <v>160</v>
      </c>
      <c r="H13" s="336">
        <f t="shared" si="2"/>
        <v>0</v>
      </c>
      <c r="I13" s="450">
        <f t="shared" si="3"/>
        <v>0</v>
      </c>
      <c r="J13" s="566"/>
      <c r="K13" s="336">
        <f t="shared" ref="K13:K28" si="4">G13-E13</f>
        <v>0</v>
      </c>
      <c r="L13" s="450">
        <f t="shared" ref="L13:L28" si="5">IFERROR(K13/E13,"-")</f>
        <v>0</v>
      </c>
      <c r="M13" s="566"/>
    </row>
    <row r="14" spans="1:13" x14ac:dyDescent="0.2">
      <c r="A14" s="61" t="s">
        <v>358</v>
      </c>
      <c r="B14" s="182" t="s">
        <v>505</v>
      </c>
      <c r="C14" s="183">
        <v>0</v>
      </c>
      <c r="D14" s="183">
        <v>0</v>
      </c>
      <c r="E14" s="183">
        <v>0</v>
      </c>
      <c r="F14" s="336">
        <v>0</v>
      </c>
      <c r="G14" s="336">
        <v>0</v>
      </c>
      <c r="H14" s="336">
        <f t="shared" si="2"/>
        <v>0</v>
      </c>
      <c r="I14" s="450" t="str">
        <f t="shared" si="3"/>
        <v>-</v>
      </c>
      <c r="J14" s="566"/>
      <c r="K14" s="336">
        <f t="shared" si="4"/>
        <v>0</v>
      </c>
      <c r="L14" s="450" t="str">
        <f t="shared" si="5"/>
        <v>-</v>
      </c>
      <c r="M14" s="566"/>
    </row>
    <row r="15" spans="1:13" x14ac:dyDescent="0.2">
      <c r="A15" s="61" t="s">
        <v>504</v>
      </c>
      <c r="B15" s="59" t="s">
        <v>357</v>
      </c>
      <c r="C15" s="79">
        <v>43059</v>
      </c>
      <c r="D15" s="79">
        <v>43300</v>
      </c>
      <c r="E15" s="293">
        <v>21573</v>
      </c>
      <c r="F15" s="336">
        <v>21450</v>
      </c>
      <c r="G15" s="336">
        <v>21597</v>
      </c>
      <c r="H15" s="528">
        <f t="shared" si="2"/>
        <v>147</v>
      </c>
      <c r="I15" s="450">
        <f t="shared" si="3"/>
        <v>6.8531468531468536E-3</v>
      </c>
      <c r="J15" s="566"/>
      <c r="K15" s="528">
        <f t="shared" si="4"/>
        <v>24</v>
      </c>
      <c r="L15" s="450">
        <f t="shared" si="5"/>
        <v>1.112501738283966E-3</v>
      </c>
      <c r="M15" s="566"/>
    </row>
    <row r="16" spans="1:13" x14ac:dyDescent="0.2">
      <c r="A16" s="61" t="s">
        <v>382</v>
      </c>
      <c r="B16" s="59" t="s">
        <v>524</v>
      </c>
      <c r="C16" s="184">
        <v>50.41</v>
      </c>
      <c r="D16" s="184">
        <v>50.39</v>
      </c>
      <c r="E16" s="184">
        <v>49.97</v>
      </c>
      <c r="F16" s="358">
        <v>50.86</v>
      </c>
      <c r="G16" s="538">
        <f>('1.B_tāme'!G6+'1.B_tāme'!G7)/'3.Nat_rādītāji'!G15</f>
        <v>50.115756818076584</v>
      </c>
      <c r="H16" s="358">
        <f t="shared" si="2"/>
        <v>-0.74424318192341588</v>
      </c>
      <c r="I16" s="450">
        <f t="shared" si="3"/>
        <v>-1.4633173061805267E-2</v>
      </c>
      <c r="J16" s="566"/>
      <c r="K16" s="358">
        <f t="shared" si="4"/>
        <v>0.14575681807658469</v>
      </c>
      <c r="L16" s="450">
        <f t="shared" si="5"/>
        <v>2.9168864934277505E-3</v>
      </c>
      <c r="M16" s="566"/>
    </row>
    <row r="17" spans="1:13" x14ac:dyDescent="0.2">
      <c r="A17" s="61" t="s">
        <v>384</v>
      </c>
      <c r="B17" s="59" t="s">
        <v>525</v>
      </c>
      <c r="C17" s="184">
        <v>56.14</v>
      </c>
      <c r="D17" s="184">
        <v>59.65</v>
      </c>
      <c r="E17" s="184">
        <v>54.77</v>
      </c>
      <c r="F17" s="358">
        <v>60.53</v>
      </c>
      <c r="G17" s="538">
        <f>'1.B_tāme'!G200*70/100/'3.Nat_rādītāji'!G15</f>
        <v>59.060073158309017</v>
      </c>
      <c r="H17" s="358">
        <f t="shared" si="2"/>
        <v>-1.4699268416909845</v>
      </c>
      <c r="I17" s="450">
        <f t="shared" si="3"/>
        <v>-2.4284269646307359E-2</v>
      </c>
      <c r="J17" s="566"/>
      <c r="K17" s="358">
        <f t="shared" si="4"/>
        <v>4.2900731583090135</v>
      </c>
      <c r="L17" s="450">
        <f t="shared" si="5"/>
        <v>7.83288873162135E-2</v>
      </c>
      <c r="M17" s="441" t="s">
        <v>1086</v>
      </c>
    </row>
    <row r="18" spans="1:13" x14ac:dyDescent="0.2">
      <c r="A18" s="61" t="s">
        <v>356</v>
      </c>
      <c r="B18" s="59" t="s">
        <v>354</v>
      </c>
      <c r="C18" s="79">
        <v>2500</v>
      </c>
      <c r="D18" s="79">
        <v>2520</v>
      </c>
      <c r="E18" s="293">
        <v>1254</v>
      </c>
      <c r="F18" s="336">
        <v>1280</v>
      </c>
      <c r="G18" s="339">
        <v>1270</v>
      </c>
      <c r="H18" s="528">
        <f t="shared" si="2"/>
        <v>-10</v>
      </c>
      <c r="I18" s="450">
        <f t="shared" si="3"/>
        <v>-7.8125E-3</v>
      </c>
      <c r="J18" s="566"/>
      <c r="K18" s="528">
        <f t="shared" si="4"/>
        <v>16</v>
      </c>
      <c r="L18" s="450">
        <f t="shared" si="5"/>
        <v>1.2759170653907496E-2</v>
      </c>
      <c r="M18" s="566"/>
    </row>
    <row r="19" spans="1:13" ht="22.5" x14ac:dyDescent="0.2">
      <c r="A19" s="61" t="s">
        <v>383</v>
      </c>
      <c r="B19" s="185" t="s">
        <v>352</v>
      </c>
      <c r="C19" s="183">
        <v>1300</v>
      </c>
      <c r="D19" s="183">
        <v>1330</v>
      </c>
      <c r="E19" s="183">
        <v>671</v>
      </c>
      <c r="F19" s="336">
        <v>670</v>
      </c>
      <c r="G19" s="336">
        <v>633</v>
      </c>
      <c r="H19" s="528">
        <f t="shared" si="2"/>
        <v>-37</v>
      </c>
      <c r="I19" s="450">
        <f t="shared" si="3"/>
        <v>-5.5223880597014927E-2</v>
      </c>
      <c r="J19" s="441"/>
      <c r="K19" s="528">
        <f t="shared" si="4"/>
        <v>-38</v>
      </c>
      <c r="L19" s="450">
        <f t="shared" si="5"/>
        <v>-5.663189269746647E-2</v>
      </c>
      <c r="M19" s="441"/>
    </row>
    <row r="20" spans="1:13" x14ac:dyDescent="0.2">
      <c r="A20" s="61" t="s">
        <v>355</v>
      </c>
      <c r="B20" s="185" t="s">
        <v>514</v>
      </c>
      <c r="C20" s="183">
        <v>2019</v>
      </c>
      <c r="D20" s="183">
        <v>2060</v>
      </c>
      <c r="E20" s="270">
        <v>263</v>
      </c>
      <c r="F20" s="336">
        <v>1020</v>
      </c>
      <c r="G20" s="336">
        <v>1044</v>
      </c>
      <c r="H20" s="528">
        <f t="shared" si="2"/>
        <v>24</v>
      </c>
      <c r="I20" s="450">
        <f t="shared" si="3"/>
        <v>2.3529411764705882E-2</v>
      </c>
      <c r="J20" s="566"/>
      <c r="K20" s="528">
        <f t="shared" si="4"/>
        <v>781</v>
      </c>
      <c r="L20" s="450">
        <f t="shared" si="5"/>
        <v>2.9695817490494298</v>
      </c>
      <c r="M20" s="441" t="s">
        <v>1087</v>
      </c>
    </row>
    <row r="21" spans="1:13" x14ac:dyDescent="0.2">
      <c r="A21" s="133" t="s">
        <v>502</v>
      </c>
      <c r="B21" s="185" t="s">
        <v>381</v>
      </c>
      <c r="C21" s="183">
        <v>2019</v>
      </c>
      <c r="D21" s="183">
        <v>2060</v>
      </c>
      <c r="E21" s="270">
        <v>263</v>
      </c>
      <c r="F21" s="336">
        <v>1020</v>
      </c>
      <c r="G21" s="336">
        <v>1044</v>
      </c>
      <c r="H21" s="528">
        <f t="shared" si="2"/>
        <v>24</v>
      </c>
      <c r="I21" s="450">
        <f t="shared" si="3"/>
        <v>2.3529411764705882E-2</v>
      </c>
      <c r="J21" s="566"/>
      <c r="K21" s="528">
        <f t="shared" si="4"/>
        <v>781</v>
      </c>
      <c r="L21" s="450">
        <f t="shared" si="5"/>
        <v>2.9695817490494298</v>
      </c>
      <c r="M21" s="441"/>
    </row>
    <row r="22" spans="1:13" x14ac:dyDescent="0.2">
      <c r="A22" s="61" t="s">
        <v>353</v>
      </c>
      <c r="B22" s="185" t="s">
        <v>500</v>
      </c>
      <c r="C22" s="270">
        <v>1300</v>
      </c>
      <c r="D22" s="270">
        <v>1330</v>
      </c>
      <c r="E22" s="270">
        <v>325</v>
      </c>
      <c r="F22" s="339">
        <v>670</v>
      </c>
      <c r="G22" s="339">
        <v>410</v>
      </c>
      <c r="H22" s="528">
        <f t="shared" si="2"/>
        <v>-260</v>
      </c>
      <c r="I22" s="450">
        <f t="shared" si="3"/>
        <v>-0.38805970149253732</v>
      </c>
      <c r="J22" s="566"/>
      <c r="K22" s="528">
        <f t="shared" si="4"/>
        <v>85</v>
      </c>
      <c r="L22" s="450">
        <f t="shared" si="5"/>
        <v>0.26153846153846155</v>
      </c>
      <c r="M22" s="566"/>
    </row>
    <row r="23" spans="1:13" ht="22.5" x14ac:dyDescent="0.2">
      <c r="A23" s="133" t="s">
        <v>503</v>
      </c>
      <c r="B23" s="185" t="s">
        <v>501</v>
      </c>
      <c r="C23" s="270">
        <v>1300</v>
      </c>
      <c r="D23" s="270">
        <v>1330</v>
      </c>
      <c r="E23" s="270">
        <v>325</v>
      </c>
      <c r="F23" s="339">
        <v>670</v>
      </c>
      <c r="G23" s="339">
        <v>410</v>
      </c>
      <c r="H23" s="528">
        <f t="shared" si="2"/>
        <v>-260</v>
      </c>
      <c r="I23" s="450">
        <f t="shared" si="3"/>
        <v>-0.38805970149253732</v>
      </c>
      <c r="J23" s="566"/>
      <c r="K23" s="528">
        <f t="shared" si="4"/>
        <v>85</v>
      </c>
      <c r="L23" s="450">
        <f t="shared" si="5"/>
        <v>0.26153846153846155</v>
      </c>
      <c r="M23" s="566"/>
    </row>
    <row r="24" spans="1:13" ht="33.75" x14ac:dyDescent="0.2">
      <c r="A24" s="61" t="s">
        <v>351</v>
      </c>
      <c r="B24" s="186" t="s">
        <v>350</v>
      </c>
      <c r="C24" s="225">
        <v>353</v>
      </c>
      <c r="D24" s="225">
        <v>300</v>
      </c>
      <c r="E24" s="225">
        <v>98</v>
      </c>
      <c r="F24" s="336">
        <v>130</v>
      </c>
      <c r="G24" s="336">
        <v>80</v>
      </c>
      <c r="H24" s="528">
        <f t="shared" si="2"/>
        <v>-50</v>
      </c>
      <c r="I24" s="450">
        <f t="shared" si="3"/>
        <v>-0.38461538461538464</v>
      </c>
      <c r="J24" s="578" t="s">
        <v>1084</v>
      </c>
      <c r="K24" s="528">
        <f t="shared" si="4"/>
        <v>-18</v>
      </c>
      <c r="L24" s="450">
        <f t="shared" si="5"/>
        <v>-0.18367346938775511</v>
      </c>
      <c r="M24" s="578" t="s">
        <v>1084</v>
      </c>
    </row>
    <row r="25" spans="1:13" ht="33.75" x14ac:dyDescent="0.2">
      <c r="A25" s="61" t="s">
        <v>349</v>
      </c>
      <c r="B25" s="186" t="s">
        <v>348</v>
      </c>
      <c r="C25" s="225">
        <v>366</v>
      </c>
      <c r="D25" s="225">
        <v>375</v>
      </c>
      <c r="E25" s="225">
        <v>165</v>
      </c>
      <c r="F25" s="336">
        <v>160</v>
      </c>
      <c r="G25" s="336">
        <v>232</v>
      </c>
      <c r="H25" s="528">
        <f t="shared" si="2"/>
        <v>72</v>
      </c>
      <c r="I25" s="450">
        <f t="shared" si="3"/>
        <v>0.45</v>
      </c>
      <c r="J25" s="441" t="s">
        <v>957</v>
      </c>
      <c r="K25" s="528">
        <f t="shared" si="4"/>
        <v>67</v>
      </c>
      <c r="L25" s="450">
        <f t="shared" si="5"/>
        <v>0.40606060606060607</v>
      </c>
      <c r="M25" s="441" t="s">
        <v>957</v>
      </c>
    </row>
    <row r="26" spans="1:13" x14ac:dyDescent="0.2">
      <c r="A26" s="61" t="s">
        <v>347</v>
      </c>
      <c r="B26" s="186" t="s">
        <v>484</v>
      </c>
      <c r="C26" s="225">
        <v>362</v>
      </c>
      <c r="D26" s="225">
        <v>375</v>
      </c>
      <c r="E26" s="225">
        <v>200</v>
      </c>
      <c r="F26" s="336">
        <v>188</v>
      </c>
      <c r="G26" s="336">
        <v>172</v>
      </c>
      <c r="H26" s="528">
        <f t="shared" si="2"/>
        <v>-16</v>
      </c>
      <c r="I26" s="450">
        <f t="shared" si="3"/>
        <v>-8.5106382978723402E-2</v>
      </c>
      <c r="J26" s="441"/>
      <c r="K26" s="528">
        <f t="shared" si="4"/>
        <v>-28</v>
      </c>
      <c r="L26" s="450">
        <f t="shared" si="5"/>
        <v>-0.14000000000000001</v>
      </c>
      <c r="M26" s="441"/>
    </row>
    <row r="27" spans="1:13" x14ac:dyDescent="0.2">
      <c r="A27" s="61" t="s">
        <v>346</v>
      </c>
      <c r="B27" s="59" t="s">
        <v>485</v>
      </c>
      <c r="C27" s="184">
        <v>17.11</v>
      </c>
      <c r="D27" s="184">
        <v>17.18</v>
      </c>
      <c r="E27" s="228">
        <v>17</v>
      </c>
      <c r="F27" s="358">
        <v>16.760000000000002</v>
      </c>
      <c r="G27" s="538">
        <f>G15/G18</f>
        <v>17.005511811023624</v>
      </c>
      <c r="H27" s="529">
        <f t="shared" si="2"/>
        <v>0.24551181102362207</v>
      </c>
      <c r="I27" s="450">
        <f t="shared" si="3"/>
        <v>1.464867607539511E-2</v>
      </c>
      <c r="J27" s="566"/>
      <c r="K27" s="534">
        <f t="shared" si="4"/>
        <v>5.5118110236236362E-3</v>
      </c>
      <c r="L27" s="450">
        <f t="shared" si="5"/>
        <v>3.2422417786021388E-4</v>
      </c>
      <c r="M27" s="566"/>
    </row>
    <row r="28" spans="1:13" x14ac:dyDescent="0.2">
      <c r="A28" s="61" t="s">
        <v>345</v>
      </c>
      <c r="B28" s="59" t="s">
        <v>486</v>
      </c>
      <c r="C28" s="184">
        <v>74</v>
      </c>
      <c r="D28" s="184">
        <v>74.14</v>
      </c>
      <c r="E28" s="228">
        <v>74</v>
      </c>
      <c r="F28" s="358">
        <v>73.66</v>
      </c>
      <c r="G28" s="538">
        <f>G15/G13*100/181</f>
        <v>74.57527624309391</v>
      </c>
      <c r="H28" s="529">
        <f t="shared" si="2"/>
        <v>0.91527624309391342</v>
      </c>
      <c r="I28" s="450">
        <f t="shared" si="3"/>
        <v>1.2425688882621687E-2</v>
      </c>
      <c r="J28" s="566"/>
      <c r="K28" s="528">
        <f t="shared" si="4"/>
        <v>0.57527624309391001</v>
      </c>
      <c r="L28" s="450">
        <f t="shared" si="5"/>
        <v>7.7740032850528379E-3</v>
      </c>
      <c r="M28" s="566"/>
    </row>
    <row r="29" spans="1:13" x14ac:dyDescent="0.2">
      <c r="A29" s="62" t="s">
        <v>344</v>
      </c>
      <c r="B29" s="187" t="s">
        <v>343</v>
      </c>
      <c r="C29" s="86" t="s">
        <v>277</v>
      </c>
      <c r="D29" s="86" t="s">
        <v>277</v>
      </c>
      <c r="E29" s="86" t="s">
        <v>277</v>
      </c>
      <c r="F29" s="521" t="s">
        <v>277</v>
      </c>
      <c r="G29" s="520" t="s">
        <v>277</v>
      </c>
      <c r="H29" s="520" t="s">
        <v>277</v>
      </c>
      <c r="I29" s="520" t="s">
        <v>277</v>
      </c>
      <c r="J29" s="581"/>
      <c r="K29" s="520" t="s">
        <v>277</v>
      </c>
      <c r="L29" s="520" t="s">
        <v>277</v>
      </c>
      <c r="M29" s="581"/>
    </row>
    <row r="30" spans="1:13" ht="22.5" x14ac:dyDescent="0.2">
      <c r="A30" s="63" t="s">
        <v>342</v>
      </c>
      <c r="B30" s="89" t="s">
        <v>341</v>
      </c>
      <c r="C30" s="80">
        <v>38490</v>
      </c>
      <c r="D30" s="80">
        <v>39000</v>
      </c>
      <c r="E30" s="294">
        <v>19036</v>
      </c>
      <c r="F30" s="522">
        <v>18000</v>
      </c>
      <c r="G30" s="522">
        <v>17376</v>
      </c>
      <c r="H30" s="522">
        <f t="shared" si="2"/>
        <v>-624</v>
      </c>
      <c r="I30" s="530">
        <f t="shared" si="3"/>
        <v>-3.4666666666666665E-2</v>
      </c>
      <c r="J30" s="579" t="s">
        <v>1002</v>
      </c>
      <c r="K30" s="522">
        <f t="shared" ref="K30:K44" si="6">G30-E30</f>
        <v>-1660</v>
      </c>
      <c r="L30" s="530">
        <f t="shared" ref="L30:L44" si="7">IFERROR(K30/E30,"-")</f>
        <v>-8.7203193948308472E-2</v>
      </c>
      <c r="M30" s="579" t="s">
        <v>1002</v>
      </c>
    </row>
    <row r="31" spans="1:13" x14ac:dyDescent="0.2">
      <c r="A31" s="61" t="s">
        <v>340</v>
      </c>
      <c r="B31" s="188" t="s">
        <v>339</v>
      </c>
      <c r="C31" s="79">
        <v>33771</v>
      </c>
      <c r="D31" s="79">
        <v>34750</v>
      </c>
      <c r="E31" s="293">
        <v>16881</v>
      </c>
      <c r="F31" s="360">
        <v>16200</v>
      </c>
      <c r="G31" s="463">
        <v>15526</v>
      </c>
      <c r="H31" s="331">
        <f t="shared" si="2"/>
        <v>-674</v>
      </c>
      <c r="I31" s="450">
        <f t="shared" si="3"/>
        <v>-4.1604938271604941E-2</v>
      </c>
      <c r="J31" s="566"/>
      <c r="K31" s="331">
        <f t="shared" si="6"/>
        <v>-1355</v>
      </c>
      <c r="L31" s="450">
        <f t="shared" si="7"/>
        <v>-8.0267756649487584E-2</v>
      </c>
      <c r="M31" s="441"/>
    </row>
    <row r="32" spans="1:13" x14ac:dyDescent="0.2">
      <c r="A32" s="133" t="s">
        <v>338</v>
      </c>
      <c r="B32" s="189" t="s">
        <v>334</v>
      </c>
      <c r="C32" s="190">
        <v>1539</v>
      </c>
      <c r="D32" s="190">
        <v>1600</v>
      </c>
      <c r="E32" s="190">
        <v>974</v>
      </c>
      <c r="F32" s="360">
        <v>970</v>
      </c>
      <c r="G32" s="463">
        <v>729</v>
      </c>
      <c r="H32" s="331">
        <f t="shared" si="2"/>
        <v>-241</v>
      </c>
      <c r="I32" s="450">
        <f t="shared" si="3"/>
        <v>-0.24845360824742269</v>
      </c>
      <c r="J32" s="441"/>
      <c r="K32" s="331">
        <f t="shared" si="6"/>
        <v>-245</v>
      </c>
      <c r="L32" s="450">
        <f t="shared" si="7"/>
        <v>-0.25154004106776179</v>
      </c>
      <c r="M32" s="441"/>
    </row>
    <row r="33" spans="1:13" x14ac:dyDescent="0.2">
      <c r="A33" s="61" t="s">
        <v>337</v>
      </c>
      <c r="B33" s="188" t="s">
        <v>336</v>
      </c>
      <c r="C33" s="79">
        <v>4719</v>
      </c>
      <c r="D33" s="79">
        <v>4250</v>
      </c>
      <c r="E33" s="293">
        <v>2155</v>
      </c>
      <c r="F33" s="360">
        <v>1800</v>
      </c>
      <c r="G33" s="360">
        <v>1676</v>
      </c>
      <c r="H33" s="331">
        <f t="shared" si="2"/>
        <v>-124</v>
      </c>
      <c r="I33" s="450">
        <f t="shared" si="3"/>
        <v>-6.8888888888888888E-2</v>
      </c>
      <c r="J33" s="441"/>
      <c r="K33" s="331">
        <f t="shared" si="6"/>
        <v>-479</v>
      </c>
      <c r="L33" s="450">
        <f t="shared" si="7"/>
        <v>-0.2222737819025522</v>
      </c>
      <c r="M33" s="441"/>
    </row>
    <row r="34" spans="1:13" x14ac:dyDescent="0.2">
      <c r="A34" s="133" t="s">
        <v>335</v>
      </c>
      <c r="B34" s="189" t="s">
        <v>334</v>
      </c>
      <c r="C34" s="190">
        <v>28</v>
      </c>
      <c r="D34" s="190">
        <v>30</v>
      </c>
      <c r="E34" s="190">
        <v>10</v>
      </c>
      <c r="F34" s="360">
        <v>15</v>
      </c>
      <c r="G34" s="360">
        <v>2</v>
      </c>
      <c r="H34" s="331">
        <f t="shared" si="2"/>
        <v>-13</v>
      </c>
      <c r="I34" s="450">
        <f t="shared" si="3"/>
        <v>-0.8666666666666667</v>
      </c>
      <c r="J34" s="441"/>
      <c r="K34" s="331">
        <f t="shared" si="6"/>
        <v>-8</v>
      </c>
      <c r="L34" s="450">
        <f t="shared" si="7"/>
        <v>-0.8</v>
      </c>
      <c r="M34" s="441"/>
    </row>
    <row r="35" spans="1:13" ht="22.5" x14ac:dyDescent="0.2">
      <c r="A35" s="63" t="s">
        <v>333</v>
      </c>
      <c r="B35" s="282" t="s">
        <v>495</v>
      </c>
      <c r="C35" s="271">
        <f>SUM(C36+C38)</f>
        <v>0</v>
      </c>
      <c r="D35" s="190">
        <v>62650</v>
      </c>
      <c r="E35" s="190">
        <f>SUM(E36+E38)</f>
        <v>0</v>
      </c>
      <c r="F35" s="360">
        <v>31320</v>
      </c>
      <c r="G35" s="463">
        <v>30451</v>
      </c>
      <c r="H35" s="331">
        <f t="shared" si="2"/>
        <v>-869</v>
      </c>
      <c r="I35" s="450">
        <f t="shared" si="3"/>
        <v>-2.7745849297573434E-2</v>
      </c>
      <c r="J35" s="441" t="s">
        <v>1085</v>
      </c>
      <c r="K35" s="331">
        <f t="shared" si="6"/>
        <v>30451</v>
      </c>
      <c r="L35" s="450" t="str">
        <f t="shared" si="7"/>
        <v>-</v>
      </c>
      <c r="M35" s="566"/>
    </row>
    <row r="36" spans="1:13" x14ac:dyDescent="0.2">
      <c r="A36" s="133" t="s">
        <v>487</v>
      </c>
      <c r="B36" s="188" t="s">
        <v>339</v>
      </c>
      <c r="C36" s="271">
        <v>0</v>
      </c>
      <c r="D36" s="190">
        <v>52750</v>
      </c>
      <c r="E36" s="190">
        <v>0</v>
      </c>
      <c r="F36" s="360">
        <v>26370</v>
      </c>
      <c r="G36" s="463">
        <v>28759</v>
      </c>
      <c r="H36" s="331">
        <f t="shared" si="2"/>
        <v>2389</v>
      </c>
      <c r="I36" s="450">
        <f t="shared" si="3"/>
        <v>9.0595373530527115E-2</v>
      </c>
      <c r="J36" s="566"/>
      <c r="K36" s="331">
        <f t="shared" si="6"/>
        <v>28759</v>
      </c>
      <c r="L36" s="450" t="str">
        <f t="shared" si="7"/>
        <v>-</v>
      </c>
      <c r="M36" s="566"/>
    </row>
    <row r="37" spans="1:13" x14ac:dyDescent="0.2">
      <c r="A37" s="133" t="s">
        <v>488</v>
      </c>
      <c r="B37" s="189" t="s">
        <v>334</v>
      </c>
      <c r="C37" s="271">
        <v>0</v>
      </c>
      <c r="D37" s="190">
        <v>3500</v>
      </c>
      <c r="E37" s="190">
        <v>0</v>
      </c>
      <c r="F37" s="360">
        <v>1750</v>
      </c>
      <c r="G37" s="463">
        <v>1155</v>
      </c>
      <c r="H37" s="331">
        <f t="shared" si="2"/>
        <v>-595</v>
      </c>
      <c r="I37" s="450">
        <f t="shared" si="3"/>
        <v>-0.34</v>
      </c>
      <c r="J37" s="566"/>
      <c r="K37" s="331">
        <f t="shared" si="6"/>
        <v>1155</v>
      </c>
      <c r="L37" s="450" t="str">
        <f t="shared" si="7"/>
        <v>-</v>
      </c>
      <c r="M37" s="566"/>
    </row>
    <row r="38" spans="1:13" x14ac:dyDescent="0.2">
      <c r="A38" s="61" t="s">
        <v>489</v>
      </c>
      <c r="B38" s="188" t="s">
        <v>336</v>
      </c>
      <c r="C38" s="271">
        <v>0</v>
      </c>
      <c r="D38" s="190">
        <v>9900</v>
      </c>
      <c r="E38" s="190">
        <v>0</v>
      </c>
      <c r="F38" s="360">
        <v>4950</v>
      </c>
      <c r="G38" s="463">
        <v>1692</v>
      </c>
      <c r="H38" s="331">
        <f t="shared" si="2"/>
        <v>-3258</v>
      </c>
      <c r="I38" s="450">
        <f t="shared" si="3"/>
        <v>-0.6581818181818182</v>
      </c>
      <c r="J38" s="566"/>
      <c r="K38" s="331">
        <f t="shared" si="6"/>
        <v>1692</v>
      </c>
      <c r="L38" s="450" t="str">
        <f t="shared" si="7"/>
        <v>-</v>
      </c>
      <c r="M38" s="566"/>
    </row>
    <row r="39" spans="1:13" x14ac:dyDescent="0.2">
      <c r="A39" s="133" t="s">
        <v>490</v>
      </c>
      <c r="B39" s="189" t="s">
        <v>334</v>
      </c>
      <c r="C39" s="271">
        <v>0</v>
      </c>
      <c r="D39" s="190">
        <v>50</v>
      </c>
      <c r="E39" s="190">
        <v>0</v>
      </c>
      <c r="F39" s="360">
        <v>25</v>
      </c>
      <c r="G39" s="463">
        <v>2</v>
      </c>
      <c r="H39" s="331">
        <f t="shared" si="2"/>
        <v>-23</v>
      </c>
      <c r="I39" s="450">
        <f t="shared" si="3"/>
        <v>-0.92</v>
      </c>
      <c r="J39" s="566"/>
      <c r="K39" s="331">
        <f t="shared" si="6"/>
        <v>2</v>
      </c>
      <c r="L39" s="450" t="str">
        <f t="shared" si="7"/>
        <v>-</v>
      </c>
      <c r="M39" s="566"/>
    </row>
    <row r="40" spans="1:13" x14ac:dyDescent="0.2">
      <c r="A40" s="61" t="s">
        <v>493</v>
      </c>
      <c r="B40" s="59" t="s">
        <v>499</v>
      </c>
      <c r="C40" s="271">
        <v>0</v>
      </c>
      <c r="D40" s="271">
        <v>62</v>
      </c>
      <c r="E40" s="271">
        <v>62</v>
      </c>
      <c r="F40" s="463">
        <v>62</v>
      </c>
      <c r="G40" s="463">
        <v>62</v>
      </c>
      <c r="H40" s="331">
        <f t="shared" si="2"/>
        <v>0</v>
      </c>
      <c r="I40" s="450">
        <f t="shared" si="3"/>
        <v>0</v>
      </c>
      <c r="J40" s="566"/>
      <c r="K40" s="331">
        <f t="shared" si="6"/>
        <v>0</v>
      </c>
      <c r="L40" s="450">
        <f t="shared" si="7"/>
        <v>0</v>
      </c>
      <c r="M40" s="566"/>
    </row>
    <row r="41" spans="1:13" hidden="1" x14ac:dyDescent="0.2">
      <c r="A41" s="61"/>
      <c r="B41" s="281" t="s">
        <v>1056</v>
      </c>
      <c r="C41" s="271"/>
      <c r="D41" s="271"/>
      <c r="E41" s="271"/>
      <c r="F41" s="463"/>
      <c r="G41" s="463">
        <v>10020</v>
      </c>
      <c r="H41" s="331"/>
      <c r="I41" s="450"/>
      <c r="J41" s="566"/>
      <c r="K41" s="331"/>
      <c r="L41" s="450"/>
      <c r="M41" s="566"/>
    </row>
    <row r="42" spans="1:13" x14ac:dyDescent="0.2">
      <c r="A42" s="61" t="s">
        <v>494</v>
      </c>
      <c r="B42" s="59" t="s">
        <v>492</v>
      </c>
      <c r="C42" s="271">
        <v>0</v>
      </c>
      <c r="D42" s="404">
        <v>89</v>
      </c>
      <c r="E42" s="404">
        <v>0</v>
      </c>
      <c r="F42" s="474">
        <v>89</v>
      </c>
      <c r="G42" s="474">
        <f>G41/G40*100/181</f>
        <v>89.288896809837823</v>
      </c>
      <c r="H42" s="387">
        <f t="shared" si="2"/>
        <v>0.28889680983782284</v>
      </c>
      <c r="I42" s="450">
        <f t="shared" si="3"/>
        <v>3.2460315712114925E-3</v>
      </c>
      <c r="J42" s="441"/>
      <c r="K42" s="331">
        <f t="shared" si="6"/>
        <v>89.288896809837823</v>
      </c>
      <c r="L42" s="450" t="str">
        <f t="shared" si="7"/>
        <v>-</v>
      </c>
      <c r="M42" s="566"/>
    </row>
    <row r="43" spans="1:13" ht="22.5" x14ac:dyDescent="0.2">
      <c r="A43" s="61" t="s">
        <v>491</v>
      </c>
      <c r="B43" s="89" t="s">
        <v>526</v>
      </c>
      <c r="C43" s="268">
        <v>865</v>
      </c>
      <c r="D43" s="80">
        <v>910</v>
      </c>
      <c r="E43" s="294">
        <v>229</v>
      </c>
      <c r="F43" s="360">
        <v>520</v>
      </c>
      <c r="G43" s="463">
        <v>208</v>
      </c>
      <c r="H43" s="331">
        <f t="shared" si="2"/>
        <v>-312</v>
      </c>
      <c r="I43" s="450">
        <f t="shared" si="3"/>
        <v>-0.6</v>
      </c>
      <c r="J43" s="441" t="s">
        <v>1088</v>
      </c>
      <c r="K43" s="331">
        <f t="shared" si="6"/>
        <v>-21</v>
      </c>
      <c r="L43" s="450">
        <f t="shared" si="7"/>
        <v>-9.1703056768558958E-2</v>
      </c>
      <c r="M43" s="441"/>
    </row>
    <row r="44" spans="1:13" x14ac:dyDescent="0.2">
      <c r="A44" s="141" t="s">
        <v>521</v>
      </c>
      <c r="B44" s="191" t="s">
        <v>527</v>
      </c>
      <c r="C44" s="192">
        <v>0</v>
      </c>
      <c r="D44" s="192">
        <v>460</v>
      </c>
      <c r="E44" s="192">
        <v>516</v>
      </c>
      <c r="F44" s="523">
        <v>220</v>
      </c>
      <c r="G44" s="463">
        <v>119</v>
      </c>
      <c r="H44" s="331">
        <f t="shared" si="2"/>
        <v>-101</v>
      </c>
      <c r="I44" s="450">
        <f t="shared" si="3"/>
        <v>-0.45909090909090911</v>
      </c>
      <c r="J44" s="566"/>
      <c r="K44" s="331">
        <f t="shared" si="6"/>
        <v>-397</v>
      </c>
      <c r="L44" s="450">
        <f t="shared" si="7"/>
        <v>-0.76937984496124034</v>
      </c>
      <c r="M44" s="566"/>
    </row>
    <row r="45" spans="1:13" x14ac:dyDescent="0.2">
      <c r="A45" s="67" t="s">
        <v>332</v>
      </c>
      <c r="B45" s="193" t="s">
        <v>331</v>
      </c>
      <c r="C45" s="83" t="s">
        <v>277</v>
      </c>
      <c r="D45" s="83" t="s">
        <v>277</v>
      </c>
      <c r="E45" s="83" t="s">
        <v>277</v>
      </c>
      <c r="F45" s="519" t="s">
        <v>277</v>
      </c>
      <c r="G45" s="526" t="s">
        <v>277</v>
      </c>
      <c r="H45" s="526" t="s">
        <v>277</v>
      </c>
      <c r="I45" s="526" t="s">
        <v>277</v>
      </c>
      <c r="J45" s="582"/>
      <c r="K45" s="526" t="s">
        <v>277</v>
      </c>
      <c r="L45" s="526" t="s">
        <v>277</v>
      </c>
      <c r="M45" s="582"/>
    </row>
    <row r="46" spans="1:13" x14ac:dyDescent="0.2">
      <c r="A46" s="69" t="s">
        <v>330</v>
      </c>
      <c r="B46" s="68" t="s">
        <v>322</v>
      </c>
      <c r="C46" s="223">
        <v>0</v>
      </c>
      <c r="D46" s="223">
        <v>0</v>
      </c>
      <c r="E46" s="223">
        <v>0</v>
      </c>
      <c r="F46" s="331">
        <v>0</v>
      </c>
      <c r="G46" s="331">
        <v>0</v>
      </c>
      <c r="H46" s="331">
        <f t="shared" si="2"/>
        <v>0</v>
      </c>
      <c r="I46" s="450" t="str">
        <f t="shared" si="3"/>
        <v>-</v>
      </c>
      <c r="J46" s="566"/>
      <c r="K46" s="331">
        <f>G46-E46</f>
        <v>0</v>
      </c>
      <c r="L46" s="450" t="str">
        <f>IFERROR(K46/E46,"-")</f>
        <v>-</v>
      </c>
      <c r="M46" s="566"/>
    </row>
    <row r="47" spans="1:13" x14ac:dyDescent="0.2">
      <c r="A47" s="69" t="s">
        <v>329</v>
      </c>
      <c r="B47" s="68" t="s">
        <v>320</v>
      </c>
      <c r="C47" s="227">
        <v>0</v>
      </c>
      <c r="D47" s="227">
        <v>0</v>
      </c>
      <c r="E47" s="227">
        <v>0</v>
      </c>
      <c r="F47" s="387">
        <v>0</v>
      </c>
      <c r="G47" s="387">
        <v>0</v>
      </c>
      <c r="H47" s="387">
        <f t="shared" si="2"/>
        <v>0</v>
      </c>
      <c r="I47" s="450" t="str">
        <f t="shared" si="3"/>
        <v>-</v>
      </c>
      <c r="J47" s="566"/>
      <c r="K47" s="387">
        <f>G47-E47</f>
        <v>0</v>
      </c>
      <c r="L47" s="450" t="str">
        <f>IFERROR(K47/E47,"-")</f>
        <v>-</v>
      </c>
      <c r="M47" s="566"/>
    </row>
    <row r="48" spans="1:13" x14ac:dyDescent="0.2">
      <c r="A48" s="69" t="s">
        <v>328</v>
      </c>
      <c r="B48" s="68" t="s">
        <v>318</v>
      </c>
      <c r="C48" s="227">
        <v>0</v>
      </c>
      <c r="D48" s="227">
        <v>0</v>
      </c>
      <c r="E48" s="227">
        <v>0</v>
      </c>
      <c r="F48" s="387">
        <v>0</v>
      </c>
      <c r="G48" s="387">
        <v>0</v>
      </c>
      <c r="H48" s="387">
        <f t="shared" si="2"/>
        <v>0</v>
      </c>
      <c r="I48" s="450" t="str">
        <f t="shared" si="3"/>
        <v>-</v>
      </c>
      <c r="J48" s="566"/>
      <c r="K48" s="387">
        <f>G48-E48</f>
        <v>0</v>
      </c>
      <c r="L48" s="450" t="str">
        <f>IFERROR(K48/E48,"-")</f>
        <v>-</v>
      </c>
      <c r="M48" s="566"/>
    </row>
    <row r="49" spans="1:13" x14ac:dyDescent="0.2">
      <c r="A49" s="69" t="s">
        <v>327</v>
      </c>
      <c r="B49" s="68" t="s">
        <v>316</v>
      </c>
      <c r="C49" s="223">
        <v>0</v>
      </c>
      <c r="D49" s="223">
        <v>0</v>
      </c>
      <c r="E49" s="223">
        <v>0</v>
      </c>
      <c r="F49" s="331">
        <v>0</v>
      </c>
      <c r="G49" s="331">
        <v>0</v>
      </c>
      <c r="H49" s="331">
        <f t="shared" si="2"/>
        <v>0</v>
      </c>
      <c r="I49" s="450" t="str">
        <f t="shared" si="3"/>
        <v>-</v>
      </c>
      <c r="J49" s="566"/>
      <c r="K49" s="331">
        <f>G49-E49</f>
        <v>0</v>
      </c>
      <c r="L49" s="450" t="str">
        <f>IFERROR(K49/E49,"-")</f>
        <v>-</v>
      </c>
      <c r="M49" s="566"/>
    </row>
    <row r="50" spans="1:13" x14ac:dyDescent="0.2">
      <c r="A50" s="69" t="s">
        <v>326</v>
      </c>
      <c r="B50" s="68" t="s">
        <v>314</v>
      </c>
      <c r="C50" s="226">
        <v>0</v>
      </c>
      <c r="D50" s="226">
        <v>0</v>
      </c>
      <c r="E50" s="226">
        <v>0</v>
      </c>
      <c r="F50" s="524">
        <v>0</v>
      </c>
      <c r="G50" s="524">
        <v>0</v>
      </c>
      <c r="H50" s="524">
        <f t="shared" si="2"/>
        <v>0</v>
      </c>
      <c r="I50" s="450" t="str">
        <f t="shared" si="3"/>
        <v>-</v>
      </c>
      <c r="J50" s="566"/>
      <c r="K50" s="535">
        <f>G50-E50</f>
        <v>0</v>
      </c>
      <c r="L50" s="450" t="str">
        <f>IFERROR(K50/E50,"-")</f>
        <v>-</v>
      </c>
      <c r="M50" s="566"/>
    </row>
    <row r="51" spans="1:13" x14ac:dyDescent="0.2">
      <c r="A51" s="67" t="s">
        <v>325</v>
      </c>
      <c r="B51" s="193" t="s">
        <v>324</v>
      </c>
      <c r="C51" s="83" t="s">
        <v>277</v>
      </c>
      <c r="D51" s="83" t="s">
        <v>277</v>
      </c>
      <c r="E51" s="83" t="s">
        <v>277</v>
      </c>
      <c r="F51" s="519" t="s">
        <v>277</v>
      </c>
      <c r="G51" s="526" t="s">
        <v>277</v>
      </c>
      <c r="H51" s="526" t="s">
        <v>277</v>
      </c>
      <c r="I51" s="526" t="s">
        <v>277</v>
      </c>
      <c r="J51" s="582"/>
      <c r="K51" s="526" t="s">
        <v>277</v>
      </c>
      <c r="L51" s="526" t="s">
        <v>277</v>
      </c>
      <c r="M51" s="582"/>
    </row>
    <row r="52" spans="1:13" x14ac:dyDescent="0.2">
      <c r="A52" s="69" t="s">
        <v>323</v>
      </c>
      <c r="B52" s="68" t="s">
        <v>322</v>
      </c>
      <c r="C52" s="223">
        <v>3934</v>
      </c>
      <c r="D52" s="223">
        <v>4040</v>
      </c>
      <c r="E52" s="223">
        <v>1900</v>
      </c>
      <c r="F52" s="331">
        <v>2020</v>
      </c>
      <c r="G52" s="295">
        <v>2251</v>
      </c>
      <c r="H52" s="331">
        <f t="shared" si="2"/>
        <v>231</v>
      </c>
      <c r="I52" s="450">
        <f t="shared" si="3"/>
        <v>0.11435643564356436</v>
      </c>
      <c r="J52" s="441"/>
      <c r="K52" s="331">
        <f>G52-E52</f>
        <v>351</v>
      </c>
      <c r="L52" s="450">
        <f>IFERROR(K52/E52,"-")</f>
        <v>0.18473684210526317</v>
      </c>
      <c r="M52" s="441"/>
    </row>
    <row r="53" spans="1:13" x14ac:dyDescent="0.2">
      <c r="A53" s="69" t="s">
        <v>321</v>
      </c>
      <c r="B53" s="68" t="s">
        <v>320</v>
      </c>
      <c r="C53" s="227">
        <v>17</v>
      </c>
      <c r="D53" s="227">
        <v>17</v>
      </c>
      <c r="E53" s="227">
        <v>17</v>
      </c>
      <c r="F53" s="387">
        <v>16.32</v>
      </c>
      <c r="G53" s="539">
        <f>'1.B_tāme'!G26/'3.Nat_rādītāji'!G52</f>
        <v>17.120390937361172</v>
      </c>
      <c r="H53" s="387">
        <f t="shared" si="2"/>
        <v>0.80039093736117195</v>
      </c>
      <c r="I53" s="450">
        <f t="shared" si="3"/>
        <v>4.9043562338307103E-2</v>
      </c>
      <c r="J53" s="441"/>
      <c r="K53" s="387">
        <f>G53-E53</f>
        <v>0.12039093736117223</v>
      </c>
      <c r="L53" s="450">
        <f>IFERROR(K53/E53,"-")</f>
        <v>7.0818198447748374E-3</v>
      </c>
      <c r="M53" s="566"/>
    </row>
    <row r="54" spans="1:13" x14ac:dyDescent="0.2">
      <c r="A54" s="69" t="s">
        <v>319</v>
      </c>
      <c r="B54" s="68" t="s">
        <v>318</v>
      </c>
      <c r="C54" s="227">
        <v>18</v>
      </c>
      <c r="D54" s="227">
        <v>17.52</v>
      </c>
      <c r="E54" s="227">
        <v>25</v>
      </c>
      <c r="F54" s="387">
        <v>17.61</v>
      </c>
      <c r="G54" s="539">
        <v>16.190000000000001</v>
      </c>
      <c r="H54" s="387">
        <f t="shared" si="2"/>
        <v>-1.4199999999999982</v>
      </c>
      <c r="I54" s="450">
        <f t="shared" si="3"/>
        <v>-8.063600227143658E-2</v>
      </c>
      <c r="J54" s="441"/>
      <c r="K54" s="387">
        <f>G54-E54</f>
        <v>-8.8099999999999987</v>
      </c>
      <c r="L54" s="450">
        <f>IFERROR(K54/E54,"-")</f>
        <v>-0.35239999999999994</v>
      </c>
      <c r="M54" s="566"/>
    </row>
    <row r="55" spans="1:13" x14ac:dyDescent="0.2">
      <c r="A55" s="69" t="s">
        <v>317</v>
      </c>
      <c r="B55" s="68" t="s">
        <v>316</v>
      </c>
      <c r="C55" s="223">
        <v>21</v>
      </c>
      <c r="D55" s="223">
        <v>22</v>
      </c>
      <c r="E55" s="223">
        <v>77</v>
      </c>
      <c r="F55" s="331">
        <v>13</v>
      </c>
      <c r="G55" s="331">
        <v>14</v>
      </c>
      <c r="H55" s="331">
        <f t="shared" si="2"/>
        <v>1</v>
      </c>
      <c r="I55" s="450">
        <f t="shared" si="3"/>
        <v>7.6923076923076927E-2</v>
      </c>
      <c r="J55" s="441"/>
      <c r="K55" s="331">
        <f>G55-E55</f>
        <v>-63</v>
      </c>
      <c r="L55" s="450">
        <f>IFERROR(K55/E55,"-")</f>
        <v>-0.81818181818181823</v>
      </c>
      <c r="M55" s="441" t="s">
        <v>1089</v>
      </c>
    </row>
    <row r="56" spans="1:13" x14ac:dyDescent="0.2">
      <c r="A56" s="69" t="s">
        <v>315</v>
      </c>
      <c r="B56" s="68" t="s">
        <v>314</v>
      </c>
      <c r="C56" s="226">
        <v>187</v>
      </c>
      <c r="D56" s="226">
        <v>184</v>
      </c>
      <c r="E56" s="273">
        <f>E52/E55</f>
        <v>24.675324675324674</v>
      </c>
      <c r="F56" s="524">
        <v>155</v>
      </c>
      <c r="G56" s="273">
        <f>G52/G55</f>
        <v>160.78571428571428</v>
      </c>
      <c r="H56" s="524">
        <f t="shared" si="2"/>
        <v>5.7857142857142776</v>
      </c>
      <c r="I56" s="450">
        <f t="shared" si="3"/>
        <v>3.7327188940092113E-2</v>
      </c>
      <c r="J56" s="441"/>
      <c r="K56" s="331">
        <f>G56-E56</f>
        <v>136.1103896103896</v>
      </c>
      <c r="L56" s="450">
        <f>IFERROR(K56/E56,"-")</f>
        <v>5.5160526315789475</v>
      </c>
      <c r="M56" s="441" t="s">
        <v>1089</v>
      </c>
    </row>
    <row r="57" spans="1:13" x14ac:dyDescent="0.2">
      <c r="A57" s="67" t="s">
        <v>313</v>
      </c>
      <c r="B57" s="66" t="s">
        <v>530</v>
      </c>
      <c r="C57" s="84" t="s">
        <v>277</v>
      </c>
      <c r="D57" s="84" t="s">
        <v>277</v>
      </c>
      <c r="E57" s="84" t="s">
        <v>277</v>
      </c>
      <c r="F57" s="519" t="s">
        <v>277</v>
      </c>
      <c r="G57" s="526" t="s">
        <v>277</v>
      </c>
      <c r="H57" s="526" t="s">
        <v>277</v>
      </c>
      <c r="I57" s="526" t="s">
        <v>277</v>
      </c>
      <c r="J57" s="582"/>
      <c r="K57" s="526" t="s">
        <v>277</v>
      </c>
      <c r="L57" s="526" t="s">
        <v>277</v>
      </c>
      <c r="M57" s="582"/>
    </row>
    <row r="58" spans="1:13" x14ac:dyDescent="0.2">
      <c r="A58" s="65" t="s">
        <v>312</v>
      </c>
      <c r="B58" s="144" t="s">
        <v>311</v>
      </c>
      <c r="C58" s="287">
        <v>217.25</v>
      </c>
      <c r="D58" s="287">
        <v>219.75</v>
      </c>
      <c r="E58" s="287">
        <v>218</v>
      </c>
      <c r="F58" s="287">
        <v>218.25</v>
      </c>
      <c r="G58" s="287">
        <f>G59+G60+G61+G62+G64</f>
        <v>218.25</v>
      </c>
      <c r="H58" s="531">
        <f t="shared" si="2"/>
        <v>0</v>
      </c>
      <c r="I58" s="532">
        <f t="shared" si="3"/>
        <v>0</v>
      </c>
      <c r="J58" s="583"/>
      <c r="K58" s="335">
        <f t="shared" ref="K58:K85" si="8">G58-E58</f>
        <v>0.25</v>
      </c>
      <c r="L58" s="532">
        <f t="shared" ref="L58:L85" si="9">IFERROR(K58/E58,"-")</f>
        <v>1.1467889908256881E-3</v>
      </c>
      <c r="M58" s="583"/>
    </row>
    <row r="59" spans="1:13" x14ac:dyDescent="0.2">
      <c r="A59" s="61" t="s">
        <v>310</v>
      </c>
      <c r="B59" s="194" t="s">
        <v>288</v>
      </c>
      <c r="C59" s="285">
        <v>33.75</v>
      </c>
      <c r="D59" s="288">
        <v>32.75</v>
      </c>
      <c r="E59" s="256">
        <v>34</v>
      </c>
      <c r="F59" s="256">
        <v>32.75</v>
      </c>
      <c r="G59" s="536">
        <v>33.75</v>
      </c>
      <c r="H59" s="256">
        <f t="shared" si="2"/>
        <v>1</v>
      </c>
      <c r="I59" s="450">
        <f t="shared" si="3"/>
        <v>3.0534351145038167E-2</v>
      </c>
      <c r="J59" s="566"/>
      <c r="K59" s="360">
        <f t="shared" si="8"/>
        <v>-0.25</v>
      </c>
      <c r="L59" s="450">
        <f t="shared" si="9"/>
        <v>-7.3529411764705881E-3</v>
      </c>
      <c r="M59" s="566"/>
    </row>
    <row r="60" spans="1:13" x14ac:dyDescent="0.2">
      <c r="A60" s="61" t="s">
        <v>309</v>
      </c>
      <c r="B60" s="194" t="s">
        <v>286</v>
      </c>
      <c r="C60" s="285">
        <v>66.5</v>
      </c>
      <c r="D60" s="288">
        <v>67.5</v>
      </c>
      <c r="E60" s="387">
        <v>67</v>
      </c>
      <c r="F60" s="387">
        <v>67.5</v>
      </c>
      <c r="G60" s="537">
        <v>66.5</v>
      </c>
      <c r="H60" s="387">
        <f t="shared" si="2"/>
        <v>-1</v>
      </c>
      <c r="I60" s="450">
        <f t="shared" si="3"/>
        <v>-1.4814814814814815E-2</v>
      </c>
      <c r="J60" s="566"/>
      <c r="K60" s="331">
        <f t="shared" si="8"/>
        <v>-0.5</v>
      </c>
      <c r="L60" s="450">
        <f t="shared" si="9"/>
        <v>-7.462686567164179E-3</v>
      </c>
      <c r="M60" s="566"/>
    </row>
    <row r="61" spans="1:13" x14ac:dyDescent="0.2">
      <c r="A61" s="61" t="s">
        <v>308</v>
      </c>
      <c r="B61" s="195" t="s">
        <v>284</v>
      </c>
      <c r="C61" s="286">
        <v>23.5</v>
      </c>
      <c r="D61" s="289">
        <v>24</v>
      </c>
      <c r="E61" s="387">
        <v>24</v>
      </c>
      <c r="F61" s="387">
        <v>23.5</v>
      </c>
      <c r="G61" s="537">
        <v>23</v>
      </c>
      <c r="H61" s="387">
        <f t="shared" si="2"/>
        <v>-0.5</v>
      </c>
      <c r="I61" s="450">
        <f t="shared" si="3"/>
        <v>-2.1276595744680851E-2</v>
      </c>
      <c r="J61" s="566"/>
      <c r="K61" s="331">
        <f t="shared" si="8"/>
        <v>-1</v>
      </c>
      <c r="L61" s="450">
        <f t="shared" si="9"/>
        <v>-4.1666666666666664E-2</v>
      </c>
      <c r="M61" s="566"/>
    </row>
    <row r="62" spans="1:13" x14ac:dyDescent="0.2">
      <c r="A62" s="61" t="s">
        <v>307</v>
      </c>
      <c r="B62" s="195" t="s">
        <v>478</v>
      </c>
      <c r="C62" s="286">
        <v>12.5</v>
      </c>
      <c r="D62" s="289">
        <v>13.5</v>
      </c>
      <c r="E62" s="387">
        <v>13</v>
      </c>
      <c r="F62" s="387">
        <v>13.5</v>
      </c>
      <c r="G62" s="537">
        <v>13.5</v>
      </c>
      <c r="H62" s="387">
        <f t="shared" si="2"/>
        <v>0</v>
      </c>
      <c r="I62" s="450">
        <f t="shared" si="3"/>
        <v>0</v>
      </c>
      <c r="J62" s="566"/>
      <c r="K62" s="331">
        <f t="shared" si="8"/>
        <v>0.5</v>
      </c>
      <c r="L62" s="450">
        <f t="shared" si="9"/>
        <v>3.8461538461538464E-2</v>
      </c>
      <c r="M62" s="566"/>
    </row>
    <row r="63" spans="1:13" x14ac:dyDescent="0.2">
      <c r="A63" s="61" t="s">
        <v>483</v>
      </c>
      <c r="B63" s="196" t="s">
        <v>480</v>
      </c>
      <c r="C63" s="286">
        <v>2</v>
      </c>
      <c r="D63" s="289">
        <v>2</v>
      </c>
      <c r="E63" s="387">
        <v>2</v>
      </c>
      <c r="F63" s="387">
        <v>2</v>
      </c>
      <c r="G63" s="537">
        <v>2</v>
      </c>
      <c r="H63" s="387">
        <f t="shared" si="2"/>
        <v>0</v>
      </c>
      <c r="I63" s="450">
        <f t="shared" si="3"/>
        <v>0</v>
      </c>
      <c r="J63" s="566"/>
      <c r="K63" s="331">
        <f t="shared" si="8"/>
        <v>0</v>
      </c>
      <c r="L63" s="450">
        <f t="shared" si="9"/>
        <v>0</v>
      </c>
      <c r="M63" s="566"/>
    </row>
    <row r="64" spans="1:13" x14ac:dyDescent="0.2">
      <c r="A64" s="61" t="s">
        <v>306</v>
      </c>
      <c r="B64" s="195" t="s">
        <v>520</v>
      </c>
      <c r="C64" s="286">
        <v>81</v>
      </c>
      <c r="D64" s="289">
        <v>82</v>
      </c>
      <c r="E64" s="387">
        <v>80</v>
      </c>
      <c r="F64" s="387">
        <v>81</v>
      </c>
      <c r="G64" s="537">
        <v>81.5</v>
      </c>
      <c r="H64" s="387">
        <f t="shared" si="2"/>
        <v>0.5</v>
      </c>
      <c r="I64" s="450">
        <f t="shared" si="3"/>
        <v>6.1728395061728392E-3</v>
      </c>
      <c r="J64" s="566"/>
      <c r="K64" s="331">
        <f t="shared" si="8"/>
        <v>1.5</v>
      </c>
      <c r="L64" s="450">
        <f t="shared" si="9"/>
        <v>1.8749999999999999E-2</v>
      </c>
      <c r="M64" s="566"/>
    </row>
    <row r="65" spans="1:13" x14ac:dyDescent="0.2">
      <c r="A65" s="65" t="s">
        <v>305</v>
      </c>
      <c r="B65" s="197" t="s">
        <v>304</v>
      </c>
      <c r="C65" s="283">
        <v>702.43613348676638</v>
      </c>
      <c r="D65" s="283">
        <v>721.83162684869171</v>
      </c>
      <c r="E65" s="362">
        <v>676</v>
      </c>
      <c r="F65" s="362">
        <v>723.35395189003441</v>
      </c>
      <c r="G65" s="362">
        <f>(G66*G59+G67*G60+G68*G61+G62*G69+G71*G64)/G58</f>
        <v>726.21649484536078</v>
      </c>
      <c r="H65" s="335">
        <f t="shared" si="2"/>
        <v>2.8625429553263757</v>
      </c>
      <c r="I65" s="532">
        <f t="shared" si="3"/>
        <v>3.957319854058867E-3</v>
      </c>
      <c r="J65" s="583"/>
      <c r="K65" s="335">
        <f t="shared" si="8"/>
        <v>50.216494845360785</v>
      </c>
      <c r="L65" s="532">
        <f t="shared" si="9"/>
        <v>7.4284755688403523E-2</v>
      </c>
      <c r="M65" s="583"/>
    </row>
    <row r="66" spans="1:13" x14ac:dyDescent="0.2">
      <c r="A66" s="61" t="s">
        <v>303</v>
      </c>
      <c r="B66" s="194" t="s">
        <v>288</v>
      </c>
      <c r="C66" s="284">
        <v>1137</v>
      </c>
      <c r="D66" s="284">
        <v>1170</v>
      </c>
      <c r="E66" s="331">
        <v>1074</v>
      </c>
      <c r="F66" s="331">
        <v>1170</v>
      </c>
      <c r="G66" s="360">
        <v>1175</v>
      </c>
      <c r="H66" s="331">
        <f t="shared" si="2"/>
        <v>5</v>
      </c>
      <c r="I66" s="450">
        <f t="shared" si="3"/>
        <v>4.2735042735042739E-3</v>
      </c>
      <c r="J66" s="566"/>
      <c r="K66" s="331">
        <f t="shared" si="8"/>
        <v>101</v>
      </c>
      <c r="L66" s="450">
        <f t="shared" si="9"/>
        <v>9.4040968342644318E-2</v>
      </c>
      <c r="M66" s="566"/>
    </row>
    <row r="67" spans="1:13" x14ac:dyDescent="0.2">
      <c r="A67" s="61" t="s">
        <v>302</v>
      </c>
      <c r="B67" s="194" t="s">
        <v>286</v>
      </c>
      <c r="C67" s="284">
        <v>697</v>
      </c>
      <c r="D67" s="284">
        <v>736</v>
      </c>
      <c r="E67" s="331">
        <v>685</v>
      </c>
      <c r="F67" s="331">
        <v>736</v>
      </c>
      <c r="G67" s="360">
        <v>736</v>
      </c>
      <c r="H67" s="331">
        <f t="shared" si="2"/>
        <v>0</v>
      </c>
      <c r="I67" s="450">
        <f t="shared" si="3"/>
        <v>0</v>
      </c>
      <c r="J67" s="566"/>
      <c r="K67" s="331">
        <f t="shared" si="8"/>
        <v>51</v>
      </c>
      <c r="L67" s="450">
        <f t="shared" si="9"/>
        <v>7.4452554744525543E-2</v>
      </c>
      <c r="M67" s="566"/>
    </row>
    <row r="68" spans="1:13" x14ac:dyDescent="0.2">
      <c r="A68" s="61" t="s">
        <v>301</v>
      </c>
      <c r="B68" s="195" t="s">
        <v>284</v>
      </c>
      <c r="C68" s="281">
        <v>525</v>
      </c>
      <c r="D68" s="281">
        <v>471</v>
      </c>
      <c r="E68" s="331">
        <v>490</v>
      </c>
      <c r="F68" s="331">
        <v>471</v>
      </c>
      <c r="G68" s="360">
        <v>471</v>
      </c>
      <c r="H68" s="331">
        <f t="shared" si="2"/>
        <v>0</v>
      </c>
      <c r="I68" s="450">
        <f t="shared" si="3"/>
        <v>0</v>
      </c>
      <c r="J68" s="566"/>
      <c r="K68" s="331">
        <f t="shared" si="8"/>
        <v>-19</v>
      </c>
      <c r="L68" s="450">
        <f t="shared" si="9"/>
        <v>-3.8775510204081633E-2</v>
      </c>
      <c r="M68" s="566"/>
    </row>
    <row r="69" spans="1:13" x14ac:dyDescent="0.2">
      <c r="A69" s="61" t="s">
        <v>300</v>
      </c>
      <c r="B69" s="195" t="s">
        <v>478</v>
      </c>
      <c r="C69" s="281">
        <v>1171</v>
      </c>
      <c r="D69" s="281">
        <v>1266</v>
      </c>
      <c r="E69" s="331">
        <v>1095</v>
      </c>
      <c r="F69" s="331">
        <v>1266</v>
      </c>
      <c r="G69" s="360">
        <v>1266</v>
      </c>
      <c r="H69" s="331">
        <f t="shared" si="2"/>
        <v>0</v>
      </c>
      <c r="I69" s="450">
        <f t="shared" si="3"/>
        <v>0</v>
      </c>
      <c r="J69" s="566"/>
      <c r="K69" s="331">
        <f t="shared" si="8"/>
        <v>171</v>
      </c>
      <c r="L69" s="450">
        <f t="shared" si="9"/>
        <v>0.15616438356164383</v>
      </c>
      <c r="M69" s="566"/>
    </row>
    <row r="70" spans="1:13" x14ac:dyDescent="0.2">
      <c r="A70" s="61" t="s">
        <v>479</v>
      </c>
      <c r="B70" s="196" t="s">
        <v>480</v>
      </c>
      <c r="C70" s="281">
        <v>2303</v>
      </c>
      <c r="D70" s="281">
        <v>2255</v>
      </c>
      <c r="E70" s="331">
        <v>2303</v>
      </c>
      <c r="F70" s="331">
        <v>2248</v>
      </c>
      <c r="G70" s="360">
        <v>2248</v>
      </c>
      <c r="H70" s="331">
        <f t="shared" si="2"/>
        <v>0</v>
      </c>
      <c r="I70" s="450">
        <f t="shared" si="3"/>
        <v>0</v>
      </c>
      <c r="J70" s="566"/>
      <c r="K70" s="331">
        <f t="shared" si="8"/>
        <v>-55</v>
      </c>
      <c r="L70" s="450">
        <f t="shared" si="9"/>
        <v>-2.3881893182805036E-2</v>
      </c>
      <c r="M70" s="566"/>
    </row>
    <row r="71" spans="1:13" x14ac:dyDescent="0.2">
      <c r="A71" s="61" t="s">
        <v>299</v>
      </c>
      <c r="B71" s="195" t="s">
        <v>520</v>
      </c>
      <c r="C71" s="281">
        <v>505</v>
      </c>
      <c r="D71" s="281">
        <v>515</v>
      </c>
      <c r="E71" s="331">
        <v>499</v>
      </c>
      <c r="F71" s="331">
        <v>515</v>
      </c>
      <c r="G71" s="360">
        <v>515</v>
      </c>
      <c r="H71" s="331">
        <f t="shared" si="2"/>
        <v>0</v>
      </c>
      <c r="I71" s="450">
        <f t="shared" si="3"/>
        <v>0</v>
      </c>
      <c r="J71" s="566"/>
      <c r="K71" s="331">
        <f t="shared" si="8"/>
        <v>16</v>
      </c>
      <c r="L71" s="450">
        <f t="shared" si="9"/>
        <v>3.2064128256513023E-2</v>
      </c>
      <c r="M71" s="566"/>
    </row>
    <row r="72" spans="1:13" x14ac:dyDescent="0.2">
      <c r="A72" s="65" t="s">
        <v>298</v>
      </c>
      <c r="B72" s="144" t="s">
        <v>297</v>
      </c>
      <c r="C72" s="283">
        <v>210</v>
      </c>
      <c r="D72" s="283">
        <v>209</v>
      </c>
      <c r="E72" s="362">
        <v>207</v>
      </c>
      <c r="F72" s="362">
        <v>207</v>
      </c>
      <c r="G72" s="362">
        <f>G73+G74+G75+G76+G78</f>
        <v>206</v>
      </c>
      <c r="H72" s="335">
        <f t="shared" ref="H72:H102" si="10">G72-F72</f>
        <v>-1</v>
      </c>
      <c r="I72" s="532">
        <f t="shared" ref="I72:I102" si="11">IFERROR(H72/F72,"-")</f>
        <v>-4.830917874396135E-3</v>
      </c>
      <c r="J72" s="583"/>
      <c r="K72" s="335">
        <f t="shared" si="8"/>
        <v>-1</v>
      </c>
      <c r="L72" s="532">
        <f t="shared" si="9"/>
        <v>-4.830917874396135E-3</v>
      </c>
      <c r="M72" s="583"/>
    </row>
    <row r="73" spans="1:13" x14ac:dyDescent="0.2">
      <c r="A73" s="61" t="s">
        <v>296</v>
      </c>
      <c r="B73" s="198" t="s">
        <v>288</v>
      </c>
      <c r="C73" s="280">
        <v>31</v>
      </c>
      <c r="D73" s="284">
        <v>29</v>
      </c>
      <c r="E73" s="360">
        <v>31</v>
      </c>
      <c r="F73" s="360">
        <v>28</v>
      </c>
      <c r="G73" s="360">
        <v>28</v>
      </c>
      <c r="H73" s="360">
        <f t="shared" si="10"/>
        <v>0</v>
      </c>
      <c r="I73" s="450">
        <f t="shared" si="11"/>
        <v>0</v>
      </c>
      <c r="J73" s="566"/>
      <c r="K73" s="360">
        <f t="shared" si="8"/>
        <v>-3</v>
      </c>
      <c r="L73" s="450">
        <f t="shared" si="9"/>
        <v>-9.6774193548387094E-2</v>
      </c>
      <c r="M73" s="566"/>
    </row>
    <row r="74" spans="1:13" x14ac:dyDescent="0.2">
      <c r="A74" s="61" t="s">
        <v>295</v>
      </c>
      <c r="B74" s="198" t="s">
        <v>286</v>
      </c>
      <c r="C74" s="280">
        <v>66</v>
      </c>
      <c r="D74" s="284">
        <v>63</v>
      </c>
      <c r="E74" s="331">
        <v>66</v>
      </c>
      <c r="F74" s="331">
        <v>63</v>
      </c>
      <c r="G74" s="331">
        <v>63</v>
      </c>
      <c r="H74" s="331">
        <f t="shared" si="10"/>
        <v>0</v>
      </c>
      <c r="I74" s="450">
        <f t="shared" si="11"/>
        <v>0</v>
      </c>
      <c r="J74" s="566"/>
      <c r="K74" s="331">
        <f t="shared" si="8"/>
        <v>-3</v>
      </c>
      <c r="L74" s="450">
        <f t="shared" si="9"/>
        <v>-4.5454545454545456E-2</v>
      </c>
      <c r="M74" s="566"/>
    </row>
    <row r="75" spans="1:13" x14ac:dyDescent="0.2">
      <c r="A75" s="61" t="s">
        <v>294</v>
      </c>
      <c r="B75" s="57" t="s">
        <v>284</v>
      </c>
      <c r="C75" s="282">
        <v>23</v>
      </c>
      <c r="D75" s="281">
        <v>23</v>
      </c>
      <c r="E75" s="331">
        <v>23</v>
      </c>
      <c r="F75" s="331">
        <v>23</v>
      </c>
      <c r="G75" s="331">
        <v>23</v>
      </c>
      <c r="H75" s="331">
        <f t="shared" si="10"/>
        <v>0</v>
      </c>
      <c r="I75" s="450">
        <f t="shared" si="11"/>
        <v>0</v>
      </c>
      <c r="J75" s="566"/>
      <c r="K75" s="331">
        <f t="shared" si="8"/>
        <v>0</v>
      </c>
      <c r="L75" s="450">
        <f t="shared" si="9"/>
        <v>0</v>
      </c>
      <c r="M75" s="566"/>
    </row>
    <row r="76" spans="1:13" x14ac:dyDescent="0.2">
      <c r="A76" s="61" t="s">
        <v>293</v>
      </c>
      <c r="B76" s="195" t="s">
        <v>478</v>
      </c>
      <c r="C76" s="282">
        <v>14</v>
      </c>
      <c r="D76" s="281">
        <v>14</v>
      </c>
      <c r="E76" s="331">
        <v>13</v>
      </c>
      <c r="F76" s="331">
        <v>14</v>
      </c>
      <c r="G76" s="331">
        <v>13</v>
      </c>
      <c r="H76" s="331">
        <f t="shared" si="10"/>
        <v>-1</v>
      </c>
      <c r="I76" s="450">
        <f t="shared" si="11"/>
        <v>-7.1428571428571425E-2</v>
      </c>
      <c r="J76" s="566"/>
      <c r="K76" s="331">
        <f t="shared" si="8"/>
        <v>0</v>
      </c>
      <c r="L76" s="450">
        <f t="shared" si="9"/>
        <v>0</v>
      </c>
      <c r="M76" s="566"/>
    </row>
    <row r="77" spans="1:13" x14ac:dyDescent="0.2">
      <c r="A77" s="61" t="s">
        <v>482</v>
      </c>
      <c r="B77" s="196" t="s">
        <v>480</v>
      </c>
      <c r="C77" s="282">
        <v>2</v>
      </c>
      <c r="D77" s="281">
        <v>2</v>
      </c>
      <c r="E77" s="331">
        <v>2</v>
      </c>
      <c r="F77" s="331">
        <v>2</v>
      </c>
      <c r="G77" s="331">
        <v>2</v>
      </c>
      <c r="H77" s="331">
        <f t="shared" si="10"/>
        <v>0</v>
      </c>
      <c r="I77" s="450">
        <f t="shared" si="11"/>
        <v>0</v>
      </c>
      <c r="J77" s="566"/>
      <c r="K77" s="331">
        <f t="shared" si="8"/>
        <v>0</v>
      </c>
      <c r="L77" s="450">
        <f t="shared" si="9"/>
        <v>0</v>
      </c>
      <c r="M77" s="566"/>
    </row>
    <row r="78" spans="1:13" x14ac:dyDescent="0.2">
      <c r="A78" s="61" t="s">
        <v>292</v>
      </c>
      <c r="B78" s="57" t="s">
        <v>520</v>
      </c>
      <c r="C78" s="282">
        <v>76</v>
      </c>
      <c r="D78" s="281">
        <v>80</v>
      </c>
      <c r="E78" s="331">
        <v>74</v>
      </c>
      <c r="F78" s="331">
        <v>79</v>
      </c>
      <c r="G78" s="331">
        <v>79</v>
      </c>
      <c r="H78" s="331">
        <f t="shared" si="10"/>
        <v>0</v>
      </c>
      <c r="I78" s="450">
        <f t="shared" si="11"/>
        <v>0</v>
      </c>
      <c r="J78" s="566"/>
      <c r="K78" s="331">
        <f t="shared" si="8"/>
        <v>5</v>
      </c>
      <c r="L78" s="450">
        <f t="shared" si="9"/>
        <v>6.7567567567567571E-2</v>
      </c>
      <c r="M78" s="566"/>
    </row>
    <row r="79" spans="1:13" x14ac:dyDescent="0.2">
      <c r="A79" s="65" t="s">
        <v>291</v>
      </c>
      <c r="B79" s="144" t="s">
        <v>290</v>
      </c>
      <c r="C79" s="283">
        <v>729.0761904761905</v>
      </c>
      <c r="D79" s="283">
        <v>781.17224880382776</v>
      </c>
      <c r="E79" s="362">
        <v>714</v>
      </c>
      <c r="F79" s="362">
        <v>772</v>
      </c>
      <c r="G79" s="362">
        <f>(G80*G73+G81*G74+G82*G75+G76*G83+G85*G78)/G72</f>
        <v>769.56796116504859</v>
      </c>
      <c r="H79" s="335">
        <f t="shared" si="10"/>
        <v>-2.4320388349514133</v>
      </c>
      <c r="I79" s="532">
        <f t="shared" si="11"/>
        <v>-3.1503093716987217E-3</v>
      </c>
      <c r="J79" s="583"/>
      <c r="K79" s="335">
        <f t="shared" si="8"/>
        <v>55.567961165048587</v>
      </c>
      <c r="L79" s="532">
        <f t="shared" si="9"/>
        <v>7.7826276141524625E-2</v>
      </c>
      <c r="M79" s="583"/>
    </row>
    <row r="80" spans="1:13" ht="22.5" x14ac:dyDescent="0.2">
      <c r="A80" s="61" t="s">
        <v>289</v>
      </c>
      <c r="B80" s="194" t="s">
        <v>288</v>
      </c>
      <c r="C80" s="284">
        <v>1232</v>
      </c>
      <c r="D80" s="284">
        <v>1395</v>
      </c>
      <c r="E80" s="360">
        <v>1178</v>
      </c>
      <c r="F80" s="360">
        <v>1375</v>
      </c>
      <c r="G80" s="360">
        <v>1398</v>
      </c>
      <c r="H80" s="360">
        <f t="shared" si="10"/>
        <v>23</v>
      </c>
      <c r="I80" s="450">
        <f t="shared" si="11"/>
        <v>1.6727272727272726E-2</v>
      </c>
      <c r="J80" s="566"/>
      <c r="K80" s="360">
        <f t="shared" si="8"/>
        <v>220</v>
      </c>
      <c r="L80" s="450">
        <f t="shared" si="9"/>
        <v>0.18675721561969441</v>
      </c>
      <c r="M80" s="566" t="s">
        <v>995</v>
      </c>
    </row>
    <row r="81" spans="1:13" x14ac:dyDescent="0.2">
      <c r="A81" s="61" t="s">
        <v>287</v>
      </c>
      <c r="B81" s="194" t="s">
        <v>286</v>
      </c>
      <c r="C81" s="284">
        <v>715</v>
      </c>
      <c r="D81" s="284">
        <v>775</v>
      </c>
      <c r="E81" s="331">
        <v>695</v>
      </c>
      <c r="F81" s="331">
        <v>775</v>
      </c>
      <c r="G81" s="331">
        <v>781</v>
      </c>
      <c r="H81" s="331">
        <f t="shared" si="10"/>
        <v>6</v>
      </c>
      <c r="I81" s="450">
        <f t="shared" si="11"/>
        <v>7.7419354838709677E-3</v>
      </c>
      <c r="J81" s="566"/>
      <c r="K81" s="331">
        <f t="shared" si="8"/>
        <v>86</v>
      </c>
      <c r="L81" s="450">
        <f t="shared" si="9"/>
        <v>0.12374100719424461</v>
      </c>
      <c r="M81" s="566"/>
    </row>
    <row r="82" spans="1:13" x14ac:dyDescent="0.2">
      <c r="A82" s="61" t="s">
        <v>285</v>
      </c>
      <c r="B82" s="195" t="s">
        <v>284</v>
      </c>
      <c r="C82" s="281">
        <v>540</v>
      </c>
      <c r="D82" s="281">
        <v>575</v>
      </c>
      <c r="E82" s="331">
        <v>511</v>
      </c>
      <c r="F82" s="331">
        <v>575</v>
      </c>
      <c r="G82" s="331">
        <v>570</v>
      </c>
      <c r="H82" s="331">
        <f t="shared" si="10"/>
        <v>-5</v>
      </c>
      <c r="I82" s="450">
        <f t="shared" si="11"/>
        <v>-8.6956521739130436E-3</v>
      </c>
      <c r="J82" s="566"/>
      <c r="K82" s="331">
        <f t="shared" si="8"/>
        <v>59</v>
      </c>
      <c r="L82" s="450">
        <f t="shared" si="9"/>
        <v>0.11545988258317025</v>
      </c>
      <c r="M82" s="566"/>
    </row>
    <row r="83" spans="1:13" x14ac:dyDescent="0.2">
      <c r="A83" s="61" t="s">
        <v>283</v>
      </c>
      <c r="B83" s="195" t="s">
        <v>478</v>
      </c>
      <c r="C83" s="281">
        <v>1046</v>
      </c>
      <c r="D83" s="282">
        <v>1140</v>
      </c>
      <c r="E83" s="331">
        <v>1095</v>
      </c>
      <c r="F83" s="331">
        <v>1135</v>
      </c>
      <c r="G83" s="331">
        <v>1048</v>
      </c>
      <c r="H83" s="331">
        <f t="shared" si="10"/>
        <v>-87</v>
      </c>
      <c r="I83" s="450">
        <f t="shared" si="11"/>
        <v>-7.6651982378854622E-2</v>
      </c>
      <c r="J83" s="566"/>
      <c r="K83" s="331">
        <f t="shared" si="8"/>
        <v>-47</v>
      </c>
      <c r="L83" s="450">
        <f t="shared" si="9"/>
        <v>-4.2922374429223746E-2</v>
      </c>
      <c r="M83" s="566"/>
    </row>
    <row r="84" spans="1:13" x14ac:dyDescent="0.2">
      <c r="A84" s="61" t="s">
        <v>481</v>
      </c>
      <c r="B84" s="196" t="s">
        <v>480</v>
      </c>
      <c r="C84" s="281">
        <v>2303</v>
      </c>
      <c r="D84" s="281">
        <v>2255</v>
      </c>
      <c r="E84" s="331">
        <v>2494</v>
      </c>
      <c r="F84" s="331">
        <v>2248</v>
      </c>
      <c r="G84" s="331">
        <v>2248</v>
      </c>
      <c r="H84" s="331">
        <f t="shared" si="10"/>
        <v>0</v>
      </c>
      <c r="I84" s="450">
        <f t="shared" si="11"/>
        <v>0</v>
      </c>
      <c r="J84" s="566"/>
      <c r="K84" s="331">
        <f t="shared" si="8"/>
        <v>-246</v>
      </c>
      <c r="L84" s="450">
        <f t="shared" si="9"/>
        <v>-9.8636728147554129E-2</v>
      </c>
      <c r="M84" s="566"/>
    </row>
    <row r="85" spans="1:13" x14ac:dyDescent="0.2">
      <c r="A85" s="61" t="s">
        <v>282</v>
      </c>
      <c r="B85" s="195" t="s">
        <v>520</v>
      </c>
      <c r="C85" s="281">
        <v>535</v>
      </c>
      <c r="D85" s="281">
        <v>560</v>
      </c>
      <c r="E85" s="331">
        <v>531</v>
      </c>
      <c r="F85" s="331">
        <v>550</v>
      </c>
      <c r="G85" s="331">
        <v>550</v>
      </c>
      <c r="H85" s="331">
        <f t="shared" si="10"/>
        <v>0</v>
      </c>
      <c r="I85" s="450">
        <f t="shared" si="11"/>
        <v>0</v>
      </c>
      <c r="J85" s="566"/>
      <c r="K85" s="331">
        <f t="shared" si="8"/>
        <v>19</v>
      </c>
      <c r="L85" s="450">
        <f t="shared" si="9"/>
        <v>3.5781544256120526E-2</v>
      </c>
      <c r="M85" s="566"/>
    </row>
    <row r="86" spans="1:13" x14ac:dyDescent="0.2">
      <c r="A86" s="65" t="s">
        <v>281</v>
      </c>
      <c r="B86" s="144" t="s">
        <v>280</v>
      </c>
      <c r="C86" s="85" t="s">
        <v>277</v>
      </c>
      <c r="D86" s="85" t="s">
        <v>277</v>
      </c>
      <c r="E86" s="85" t="s">
        <v>277</v>
      </c>
      <c r="F86" s="519" t="s">
        <v>277</v>
      </c>
      <c r="G86" s="526" t="s">
        <v>277</v>
      </c>
      <c r="H86" s="526" t="s">
        <v>277</v>
      </c>
      <c r="I86" s="526" t="s">
        <v>277</v>
      </c>
      <c r="J86" s="582"/>
      <c r="K86" s="526" t="s">
        <v>277</v>
      </c>
      <c r="L86" s="526" t="s">
        <v>277</v>
      </c>
      <c r="M86" s="582"/>
    </row>
    <row r="87" spans="1:13" ht="24" x14ac:dyDescent="0.2">
      <c r="A87" s="62" t="s">
        <v>279</v>
      </c>
      <c r="B87" s="187" t="s">
        <v>278</v>
      </c>
      <c r="C87" s="86" t="s">
        <v>277</v>
      </c>
      <c r="D87" s="86" t="s">
        <v>277</v>
      </c>
      <c r="E87" s="86" t="s">
        <v>277</v>
      </c>
      <c r="F87" s="521" t="s">
        <v>277</v>
      </c>
      <c r="G87" s="520" t="s">
        <v>277</v>
      </c>
      <c r="H87" s="520" t="s">
        <v>277</v>
      </c>
      <c r="I87" s="520" t="s">
        <v>277</v>
      </c>
      <c r="J87" s="581"/>
      <c r="K87" s="520" t="s">
        <v>277</v>
      </c>
      <c r="L87" s="520" t="s">
        <v>277</v>
      </c>
      <c r="M87" s="581"/>
    </row>
    <row r="88" spans="1:13" x14ac:dyDescent="0.2">
      <c r="A88" s="63" t="s">
        <v>276</v>
      </c>
      <c r="B88" s="64" t="s">
        <v>275</v>
      </c>
      <c r="C88" s="228">
        <v>5.0599999999999996</v>
      </c>
      <c r="D88" s="228">
        <v>5.3</v>
      </c>
      <c r="E88" s="358">
        <f>'1.B_tāme'!E74/(9424-360.1)</f>
        <v>2.5266165778528009</v>
      </c>
      <c r="F88" s="358">
        <v>2.54</v>
      </c>
      <c r="G88" s="358">
        <f>'1.B_tāme'!G74/(9424-360.1)</f>
        <v>2.1380421231478723</v>
      </c>
      <c r="H88" s="529">
        <f t="shared" si="10"/>
        <v>-0.40195787685212769</v>
      </c>
      <c r="I88" s="450">
        <f t="shared" si="11"/>
        <v>-0.15825113261894791</v>
      </c>
      <c r="J88" s="441"/>
      <c r="K88" s="529">
        <f t="shared" ref="K88:K102" si="12">G88-E88</f>
        <v>-0.38857445470492857</v>
      </c>
      <c r="L88" s="450">
        <f t="shared" ref="L88:L102" si="13">IFERROR(K88/E88,"-")</f>
        <v>-0.15379241081175501</v>
      </c>
      <c r="M88" s="441"/>
    </row>
    <row r="89" spans="1:13" ht="24" x14ac:dyDescent="0.2">
      <c r="A89" s="63" t="s">
        <v>274</v>
      </c>
      <c r="B89" s="64" t="s">
        <v>273</v>
      </c>
      <c r="C89" s="228">
        <v>9.84</v>
      </c>
      <c r="D89" s="228">
        <v>13.43</v>
      </c>
      <c r="E89" s="358">
        <f>'1.B_tāme'!E85/(9424-360.1)</f>
        <v>4.1592471232030368</v>
      </c>
      <c r="F89" s="358">
        <v>5.52</v>
      </c>
      <c r="G89" s="358">
        <f>'1.B_tāme'!G85/(9424-360.1)</f>
        <v>4.8217654651971005</v>
      </c>
      <c r="H89" s="529">
        <f t="shared" si="10"/>
        <v>-0.6982345348028991</v>
      </c>
      <c r="I89" s="450">
        <f t="shared" si="11"/>
        <v>-0.12649176355124986</v>
      </c>
      <c r="J89" s="441"/>
      <c r="K89" s="529">
        <f t="shared" si="12"/>
        <v>0.66251834199406368</v>
      </c>
      <c r="L89" s="450">
        <f t="shared" si="13"/>
        <v>0.15928804477572331</v>
      </c>
      <c r="M89" s="441"/>
    </row>
    <row r="90" spans="1:13" x14ac:dyDescent="0.2">
      <c r="A90" s="63" t="s">
        <v>272</v>
      </c>
      <c r="B90" s="89" t="s">
        <v>271</v>
      </c>
      <c r="C90" s="228">
        <v>11.07</v>
      </c>
      <c r="D90" s="228">
        <v>11.74</v>
      </c>
      <c r="E90" s="358">
        <f>'1.B_tāme'!E72/(9424-360.1)</f>
        <v>6.8006045962554751</v>
      </c>
      <c r="F90" s="358">
        <v>6.81</v>
      </c>
      <c r="G90" s="358">
        <f>'1.B_tāme'!G72/(9424-360.1)</f>
        <v>6.9871688787387329</v>
      </c>
      <c r="H90" s="529">
        <f t="shared" si="10"/>
        <v>0.17716887873873333</v>
      </c>
      <c r="I90" s="450">
        <f t="shared" si="11"/>
        <v>2.6015988067361724E-2</v>
      </c>
      <c r="J90" s="441"/>
      <c r="K90" s="529">
        <f t="shared" si="12"/>
        <v>0.18656428248325785</v>
      </c>
      <c r="L90" s="450">
        <f t="shared" si="13"/>
        <v>2.7433484750162246E-2</v>
      </c>
      <c r="M90" s="441"/>
    </row>
    <row r="91" spans="1:13" ht="24" x14ac:dyDescent="0.2">
      <c r="A91" s="63" t="s">
        <v>270</v>
      </c>
      <c r="B91" s="89" t="s">
        <v>269</v>
      </c>
      <c r="C91" s="228">
        <v>1.85</v>
      </c>
      <c r="D91" s="228">
        <v>1.92</v>
      </c>
      <c r="E91" s="358">
        <f>'1.B_tāme'!E73/(9424-360.1)</f>
        <v>0.95069451339930944</v>
      </c>
      <c r="F91" s="358">
        <v>0.96</v>
      </c>
      <c r="G91" s="358">
        <f>'1.B_tāme'!G73/(9424-360.1)</f>
        <v>0.98313088184997632</v>
      </c>
      <c r="H91" s="529">
        <f t="shared" si="10"/>
        <v>2.3130881849976359E-2</v>
      </c>
      <c r="I91" s="450">
        <f t="shared" si="11"/>
        <v>2.4094668593725374E-2</v>
      </c>
      <c r="J91" s="441"/>
      <c r="K91" s="529">
        <f t="shared" si="12"/>
        <v>3.2436368450666886E-2</v>
      </c>
      <c r="L91" s="450">
        <f t="shared" si="13"/>
        <v>3.4118602761982079E-2</v>
      </c>
      <c r="M91" s="441"/>
    </row>
    <row r="92" spans="1:13" x14ac:dyDescent="0.2">
      <c r="A92" s="61" t="s">
        <v>268</v>
      </c>
      <c r="B92" s="89" t="s">
        <v>267</v>
      </c>
      <c r="C92" s="80">
        <v>3</v>
      </c>
      <c r="D92" s="80">
        <v>3</v>
      </c>
      <c r="E92" s="294">
        <v>3</v>
      </c>
      <c r="F92" s="336">
        <v>3</v>
      </c>
      <c r="G92" s="336">
        <v>3</v>
      </c>
      <c r="H92" s="528">
        <f t="shared" si="10"/>
        <v>0</v>
      </c>
      <c r="I92" s="450">
        <f t="shared" si="11"/>
        <v>0</v>
      </c>
      <c r="J92" s="441"/>
      <c r="K92" s="528">
        <f t="shared" si="12"/>
        <v>0</v>
      </c>
      <c r="L92" s="450">
        <f t="shared" si="13"/>
        <v>0</v>
      </c>
      <c r="M92" s="441"/>
    </row>
    <row r="93" spans="1:13" s="131" customFormat="1" x14ac:dyDescent="0.2">
      <c r="A93" s="61" t="s">
        <v>266</v>
      </c>
      <c r="B93" s="282" t="s">
        <v>265</v>
      </c>
      <c r="C93" s="294">
        <v>38350</v>
      </c>
      <c r="D93" s="294">
        <v>40000</v>
      </c>
      <c r="E93" s="294">
        <v>17299</v>
      </c>
      <c r="F93" s="336">
        <v>20430</v>
      </c>
      <c r="G93" s="339">
        <v>19906</v>
      </c>
      <c r="H93" s="528">
        <f t="shared" si="10"/>
        <v>-524</v>
      </c>
      <c r="I93" s="450">
        <f t="shared" si="11"/>
        <v>-2.5648556045031815E-2</v>
      </c>
      <c r="J93" s="441" t="s">
        <v>997</v>
      </c>
      <c r="K93" s="528">
        <f t="shared" si="12"/>
        <v>2607</v>
      </c>
      <c r="L93" s="450">
        <f t="shared" si="13"/>
        <v>0.15070235273715243</v>
      </c>
      <c r="M93" s="441" t="s">
        <v>997</v>
      </c>
    </row>
    <row r="94" spans="1:13" x14ac:dyDescent="0.2">
      <c r="A94" s="63" t="s">
        <v>264</v>
      </c>
      <c r="B94" s="89" t="s">
        <v>528</v>
      </c>
      <c r="C94" s="80">
        <v>9424</v>
      </c>
      <c r="D94" s="80">
        <v>9424</v>
      </c>
      <c r="E94" s="294">
        <v>9424</v>
      </c>
      <c r="F94" s="522">
        <v>9424</v>
      </c>
      <c r="G94" s="522">
        <v>9424</v>
      </c>
      <c r="H94" s="522">
        <f t="shared" si="10"/>
        <v>0</v>
      </c>
      <c r="I94" s="530">
        <f t="shared" si="11"/>
        <v>0</v>
      </c>
      <c r="J94" s="579"/>
      <c r="K94" s="522">
        <f t="shared" si="12"/>
        <v>0</v>
      </c>
      <c r="L94" s="530">
        <f t="shared" si="13"/>
        <v>0</v>
      </c>
      <c r="M94" s="579"/>
    </row>
    <row r="95" spans="1:13" x14ac:dyDescent="0.2">
      <c r="A95" s="63" t="s">
        <v>519</v>
      </c>
      <c r="B95" s="199" t="s">
        <v>529</v>
      </c>
      <c r="C95" s="268">
        <v>360.1</v>
      </c>
      <c r="D95" s="80">
        <v>360.1</v>
      </c>
      <c r="E95" s="294">
        <v>360.1</v>
      </c>
      <c r="F95" s="522">
        <v>360.1</v>
      </c>
      <c r="G95" s="522">
        <v>360.1</v>
      </c>
      <c r="H95" s="522">
        <f t="shared" si="10"/>
        <v>0</v>
      </c>
      <c r="I95" s="530">
        <f t="shared" si="11"/>
        <v>0</v>
      </c>
      <c r="J95" s="579"/>
      <c r="K95" s="522">
        <f t="shared" si="12"/>
        <v>0</v>
      </c>
      <c r="L95" s="530">
        <f t="shared" si="13"/>
        <v>0</v>
      </c>
      <c r="M95" s="579"/>
    </row>
    <row r="96" spans="1:13" x14ac:dyDescent="0.2">
      <c r="A96" s="63" t="s">
        <v>263</v>
      </c>
      <c r="B96" s="64" t="s">
        <v>262</v>
      </c>
      <c r="C96" s="80">
        <v>1540</v>
      </c>
      <c r="D96" s="80">
        <v>1700</v>
      </c>
      <c r="E96" s="294">
        <v>928</v>
      </c>
      <c r="F96" s="336">
        <v>925</v>
      </c>
      <c r="G96" s="336">
        <v>919</v>
      </c>
      <c r="H96" s="528">
        <f t="shared" si="10"/>
        <v>-6</v>
      </c>
      <c r="I96" s="450">
        <f t="shared" si="11"/>
        <v>-6.4864864864864862E-3</v>
      </c>
      <c r="J96" s="441"/>
      <c r="K96" s="528">
        <f t="shared" si="12"/>
        <v>-9</v>
      </c>
      <c r="L96" s="450">
        <f t="shared" si="13"/>
        <v>-9.6982758620689658E-3</v>
      </c>
      <c r="M96" s="441"/>
    </row>
    <row r="97" spans="1:13" x14ac:dyDescent="0.2">
      <c r="A97" s="61" t="s">
        <v>261</v>
      </c>
      <c r="B97" s="64" t="s">
        <v>260</v>
      </c>
      <c r="C97" s="80">
        <v>310200</v>
      </c>
      <c r="D97" s="80">
        <v>310000</v>
      </c>
      <c r="E97" s="294">
        <v>151116</v>
      </c>
      <c r="F97" s="336">
        <v>152700</v>
      </c>
      <c r="G97" s="336">
        <v>153642</v>
      </c>
      <c r="H97" s="528">
        <f t="shared" si="10"/>
        <v>942</v>
      </c>
      <c r="I97" s="450">
        <f t="shared" si="11"/>
        <v>6.168958742632613E-3</v>
      </c>
      <c r="J97" s="441" t="s">
        <v>996</v>
      </c>
      <c r="K97" s="528">
        <f t="shared" si="12"/>
        <v>2526</v>
      </c>
      <c r="L97" s="450">
        <f t="shared" si="13"/>
        <v>1.6715635670610657E-2</v>
      </c>
      <c r="M97" s="441" t="s">
        <v>996</v>
      </c>
    </row>
    <row r="98" spans="1:13" x14ac:dyDescent="0.2">
      <c r="A98" s="61" t="s">
        <v>259</v>
      </c>
      <c r="B98" s="188" t="s">
        <v>258</v>
      </c>
      <c r="C98" s="79">
        <v>7427</v>
      </c>
      <c r="D98" s="79">
        <v>7450</v>
      </c>
      <c r="E98" s="293">
        <v>3881</v>
      </c>
      <c r="F98" s="336">
        <v>3740</v>
      </c>
      <c r="G98" s="336">
        <v>3724</v>
      </c>
      <c r="H98" s="528">
        <f t="shared" si="10"/>
        <v>-16</v>
      </c>
      <c r="I98" s="450">
        <f t="shared" si="11"/>
        <v>-4.2780748663101605E-3</v>
      </c>
      <c r="J98" s="566"/>
      <c r="K98" s="528">
        <f t="shared" si="12"/>
        <v>-157</v>
      </c>
      <c r="L98" s="450">
        <f t="shared" si="13"/>
        <v>-4.0453491368204073E-2</v>
      </c>
      <c r="M98" s="566"/>
    </row>
    <row r="99" spans="1:13" x14ac:dyDescent="0.2">
      <c r="A99" s="61" t="s">
        <v>257</v>
      </c>
      <c r="B99" s="188" t="s">
        <v>256</v>
      </c>
      <c r="C99" s="79">
        <v>7427</v>
      </c>
      <c r="D99" s="79">
        <v>7450</v>
      </c>
      <c r="E99" s="293">
        <v>3881</v>
      </c>
      <c r="F99" s="336">
        <v>3740</v>
      </c>
      <c r="G99" s="336">
        <v>3724</v>
      </c>
      <c r="H99" s="528">
        <f t="shared" si="10"/>
        <v>-16</v>
      </c>
      <c r="I99" s="450">
        <f t="shared" si="11"/>
        <v>-4.2780748663101605E-3</v>
      </c>
      <c r="J99" s="566"/>
      <c r="K99" s="528">
        <f t="shared" si="12"/>
        <v>-157</v>
      </c>
      <c r="L99" s="450">
        <f t="shared" si="13"/>
        <v>-4.0453491368204073E-2</v>
      </c>
      <c r="M99" s="566"/>
    </row>
    <row r="100" spans="1:13" x14ac:dyDescent="0.2">
      <c r="A100" s="62" t="s">
        <v>255</v>
      </c>
      <c r="B100" s="187" t="s">
        <v>254</v>
      </c>
      <c r="C100" s="200">
        <f>SUM(C101:C102)</f>
        <v>90</v>
      </c>
      <c r="D100" s="200">
        <f>SUM(D101:D102)</f>
        <v>90</v>
      </c>
      <c r="E100" s="200">
        <f>SUM(E101:E102)</f>
        <v>90</v>
      </c>
      <c r="F100" s="525">
        <f>SUM(F101:F102)</f>
        <v>90</v>
      </c>
      <c r="G100" s="525">
        <f>SUM(G101:G102)</f>
        <v>90</v>
      </c>
      <c r="H100" s="525">
        <f t="shared" si="10"/>
        <v>0</v>
      </c>
      <c r="I100" s="533">
        <f t="shared" si="11"/>
        <v>0</v>
      </c>
      <c r="J100" s="584"/>
      <c r="K100" s="525">
        <f t="shared" si="12"/>
        <v>0</v>
      </c>
      <c r="L100" s="533">
        <f t="shared" si="13"/>
        <v>0</v>
      </c>
      <c r="M100" s="584"/>
    </row>
    <row r="101" spans="1:13" x14ac:dyDescent="0.2">
      <c r="A101" s="61" t="s">
        <v>253</v>
      </c>
      <c r="B101" s="188" t="s">
        <v>252</v>
      </c>
      <c r="C101" s="79">
        <v>24</v>
      </c>
      <c r="D101" s="79">
        <v>24</v>
      </c>
      <c r="E101" s="293">
        <v>24</v>
      </c>
      <c r="F101" s="336">
        <v>24</v>
      </c>
      <c r="G101" s="336">
        <v>24</v>
      </c>
      <c r="H101" s="528">
        <f t="shared" si="10"/>
        <v>0</v>
      </c>
      <c r="I101" s="450">
        <f t="shared" si="11"/>
        <v>0</v>
      </c>
      <c r="J101" s="566"/>
      <c r="K101" s="528">
        <f t="shared" si="12"/>
        <v>0</v>
      </c>
      <c r="L101" s="450">
        <f t="shared" si="13"/>
        <v>0</v>
      </c>
      <c r="M101" s="566"/>
    </row>
    <row r="102" spans="1:13" x14ac:dyDescent="0.2">
      <c r="A102" s="61" t="s">
        <v>251</v>
      </c>
      <c r="B102" s="188" t="s">
        <v>250</v>
      </c>
      <c r="C102" s="79">
        <v>66</v>
      </c>
      <c r="D102" s="79">
        <v>66</v>
      </c>
      <c r="E102" s="293">
        <v>66</v>
      </c>
      <c r="F102" s="336">
        <v>66</v>
      </c>
      <c r="G102" s="336">
        <v>66</v>
      </c>
      <c r="H102" s="528">
        <f t="shared" si="10"/>
        <v>0</v>
      </c>
      <c r="I102" s="450">
        <f t="shared" si="11"/>
        <v>0</v>
      </c>
      <c r="J102" s="566"/>
      <c r="K102" s="528">
        <f t="shared" si="12"/>
        <v>0</v>
      </c>
      <c r="L102" s="450">
        <f t="shared" si="13"/>
        <v>0</v>
      </c>
      <c r="M102" s="566"/>
    </row>
    <row r="104" spans="1:13" x14ac:dyDescent="0.2">
      <c r="A104" s="592" t="s">
        <v>531</v>
      </c>
      <c r="B104" s="592"/>
      <c r="C104" s="592"/>
      <c r="D104" s="592"/>
      <c r="E104" s="592"/>
      <c r="F104" s="592"/>
      <c r="G104" s="592"/>
      <c r="H104" s="592"/>
      <c r="I104" s="592"/>
      <c r="J104" s="575"/>
    </row>
  </sheetData>
  <mergeCells count="1">
    <mergeCell ref="A104:I104"/>
  </mergeCells>
  <pageMargins left="0.70866141732283472" right="0.70866141732283472" top="0.74803149606299213" bottom="0.74803149606299213" header="0.31496062992125984" footer="0.31496062992125984"/>
  <pageSetup paperSize="9" scale="40" fitToHeight="0" orientation="landscape" r:id="rId1"/>
  <headerFooter>
    <oddHeader xml:space="preserve">&amp;C&amp;"Arial,Bold"
Naturālie rādītāji&amp;R3.pielikums
</oddHeader>
    <oddFooter>&amp;L&amp;F   &amp;A&amp;R&amp;P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zoomScaleNormal="100" zoomScalePageLayoutView="115" workbookViewId="0">
      <selection activeCell="J36" sqref="J36"/>
    </sheetView>
  </sheetViews>
  <sheetFormatPr defaultColWidth="7.7109375" defaultRowHeight="11.25" x14ac:dyDescent="0.2"/>
  <cols>
    <col min="1" max="1" width="6.28515625" style="374" customWidth="1"/>
    <col min="2" max="2" width="41.140625" style="374" customWidth="1"/>
    <col min="3" max="3" width="11.5703125" style="374" customWidth="1"/>
    <col min="4" max="4" width="11.7109375" style="374" customWidth="1"/>
    <col min="5" max="5" width="10.5703125" style="374" customWidth="1"/>
    <col min="6" max="6" width="11.42578125" style="374" customWidth="1"/>
    <col min="7" max="7" width="11.7109375" style="374" customWidth="1"/>
    <col min="8" max="8" width="10.28515625" style="374" customWidth="1"/>
    <col min="9" max="9" width="10.85546875" style="375" customWidth="1"/>
    <col min="10" max="10" width="37.42578125" style="375" customWidth="1"/>
    <col min="11" max="11" width="9.140625" style="374" customWidth="1"/>
    <col min="12" max="12" width="9.140625" style="375" customWidth="1"/>
    <col min="13" max="13" width="36.140625" style="374" customWidth="1"/>
    <col min="14" max="237" width="9.140625" style="374" customWidth="1"/>
    <col min="238" max="238" width="3.140625" style="374" customWidth="1"/>
    <col min="239" max="239" width="4.42578125" style="374" customWidth="1"/>
    <col min="240" max="240" width="26" style="374" customWidth="1"/>
    <col min="241" max="241" width="8.7109375" style="374" customWidth="1"/>
    <col min="242" max="243" width="7.7109375" style="374" customWidth="1"/>
    <col min="244" max="244" width="8.7109375" style="374" customWidth="1"/>
    <col min="245" max="246" width="7.7109375" style="374" customWidth="1"/>
    <col min="247" max="247" width="8.7109375" style="374" customWidth="1"/>
    <col min="248" max="16384" width="7.7109375" style="374"/>
  </cols>
  <sheetData>
    <row r="1" spans="1:13" ht="78.75" x14ac:dyDescent="0.2">
      <c r="A1" s="334" t="s">
        <v>0</v>
      </c>
      <c r="B1" s="333" t="s">
        <v>419</v>
      </c>
      <c r="C1" s="397" t="s">
        <v>910</v>
      </c>
      <c r="D1" s="397" t="s">
        <v>911</v>
      </c>
      <c r="E1" s="397" t="s">
        <v>912</v>
      </c>
      <c r="F1" s="397" t="s">
        <v>913</v>
      </c>
      <c r="G1" s="397" t="s">
        <v>914</v>
      </c>
      <c r="H1" s="359" t="s">
        <v>915</v>
      </c>
      <c r="I1" s="361" t="s">
        <v>916</v>
      </c>
      <c r="J1" s="361" t="s">
        <v>709</v>
      </c>
      <c r="K1" s="359" t="s">
        <v>917</v>
      </c>
      <c r="L1" s="361" t="s">
        <v>931</v>
      </c>
      <c r="M1" s="361" t="s">
        <v>709</v>
      </c>
    </row>
    <row r="2" spans="1:13" x14ac:dyDescent="0.2">
      <c r="A2" s="396">
        <v>1</v>
      </c>
      <c r="B2" s="397">
        <v>2</v>
      </c>
      <c r="C2" s="397">
        <v>3</v>
      </c>
      <c r="D2" s="397">
        <v>4</v>
      </c>
      <c r="E2" s="397">
        <v>5</v>
      </c>
      <c r="F2" s="397">
        <v>6</v>
      </c>
      <c r="G2" s="397">
        <v>7</v>
      </c>
      <c r="H2" s="359" t="s">
        <v>710</v>
      </c>
      <c r="I2" s="361" t="s">
        <v>711</v>
      </c>
      <c r="J2" s="380">
        <v>10</v>
      </c>
      <c r="K2" s="359" t="s">
        <v>712</v>
      </c>
      <c r="L2" s="361" t="s">
        <v>713</v>
      </c>
      <c r="M2" s="380">
        <v>13</v>
      </c>
    </row>
    <row r="3" spans="1:13" x14ac:dyDescent="0.2">
      <c r="A3" s="341">
        <v>51100</v>
      </c>
      <c r="B3" s="342" t="s">
        <v>428</v>
      </c>
      <c r="C3" s="586">
        <v>0</v>
      </c>
      <c r="D3" s="586">
        <v>0</v>
      </c>
      <c r="E3" s="340">
        <v>0</v>
      </c>
      <c r="F3" s="340">
        <v>0</v>
      </c>
      <c r="G3" s="340">
        <v>0</v>
      </c>
      <c r="H3" s="340">
        <f>G3-F3</f>
        <v>0</v>
      </c>
      <c r="I3" s="440" t="str">
        <f>IFERROR(H3/F3,"-")</f>
        <v>-</v>
      </c>
      <c r="J3" s="274"/>
      <c r="K3" s="340">
        <f>G3-E3</f>
        <v>0</v>
      </c>
      <c r="L3" s="440" t="str">
        <f>IFERROR(K3/E3,"-")</f>
        <v>-</v>
      </c>
      <c r="M3" s="274"/>
    </row>
    <row r="4" spans="1:13" x14ac:dyDescent="0.2">
      <c r="A4" s="341"/>
      <c r="B4" s="342"/>
      <c r="C4" s="586"/>
      <c r="D4" s="586"/>
      <c r="E4" s="340"/>
      <c r="F4" s="340"/>
      <c r="G4" s="340"/>
      <c r="H4" s="340">
        <f t="shared" ref="H4:H43" si="0">G4-F4</f>
        <v>0</v>
      </c>
      <c r="I4" s="440" t="str">
        <f t="shared" ref="I4:I45" si="1">IFERROR(H4/F4,"-")</f>
        <v>-</v>
      </c>
      <c r="J4" s="274"/>
      <c r="K4" s="340">
        <f t="shared" ref="K4:K45" si="2">G4-E4</f>
        <v>0</v>
      </c>
      <c r="L4" s="440" t="str">
        <f t="shared" ref="L4:L45" si="3">IFERROR(K4/E4,"-")</f>
        <v>-</v>
      </c>
      <c r="M4" s="274"/>
    </row>
    <row r="5" spans="1:13" x14ac:dyDescent="0.2">
      <c r="A5" s="343">
        <v>51200</v>
      </c>
      <c r="B5" s="344" t="s">
        <v>430</v>
      </c>
      <c r="C5" s="586">
        <v>1063</v>
      </c>
      <c r="D5" s="586">
        <v>2000</v>
      </c>
      <c r="E5" s="340">
        <f>E6</f>
        <v>287</v>
      </c>
      <c r="F5" s="340">
        <v>2000</v>
      </c>
      <c r="G5" s="340">
        <v>1064</v>
      </c>
      <c r="H5" s="340">
        <f t="shared" si="0"/>
        <v>-936</v>
      </c>
      <c r="I5" s="440">
        <f t="shared" si="1"/>
        <v>-0.46800000000000003</v>
      </c>
      <c r="J5" s="274"/>
      <c r="K5" s="340">
        <f t="shared" si="2"/>
        <v>777</v>
      </c>
      <c r="L5" s="440">
        <f t="shared" si="3"/>
        <v>2.7073170731707319</v>
      </c>
      <c r="M5" s="274"/>
    </row>
    <row r="6" spans="1:13" ht="33.75" x14ac:dyDescent="0.2">
      <c r="A6" s="343"/>
      <c r="B6" s="344" t="s">
        <v>932</v>
      </c>
      <c r="C6" s="586">
        <v>1063</v>
      </c>
      <c r="D6" s="586">
        <v>2000</v>
      </c>
      <c r="E6" s="295">
        <v>287</v>
      </c>
      <c r="F6" s="340">
        <v>2000</v>
      </c>
      <c r="G6" s="340">
        <v>1064</v>
      </c>
      <c r="H6" s="340">
        <f t="shared" si="0"/>
        <v>-936</v>
      </c>
      <c r="I6" s="440">
        <f t="shared" si="1"/>
        <v>-0.46800000000000003</v>
      </c>
      <c r="J6" s="441" t="s">
        <v>964</v>
      </c>
      <c r="K6" s="340">
        <f t="shared" si="2"/>
        <v>777</v>
      </c>
      <c r="L6" s="440">
        <f t="shared" si="3"/>
        <v>2.7073170731707319</v>
      </c>
      <c r="M6" s="441" t="s">
        <v>1090</v>
      </c>
    </row>
    <row r="7" spans="1:13" ht="22.5" x14ac:dyDescent="0.2">
      <c r="A7" s="343">
        <v>51300</v>
      </c>
      <c r="B7" s="344" t="s">
        <v>427</v>
      </c>
      <c r="C7" s="586">
        <v>0</v>
      </c>
      <c r="D7" s="586">
        <v>0</v>
      </c>
      <c r="E7" s="340">
        <v>0</v>
      </c>
      <c r="F7" s="340">
        <v>0</v>
      </c>
      <c r="G7" s="340">
        <v>0</v>
      </c>
      <c r="H7" s="340">
        <f t="shared" si="0"/>
        <v>0</v>
      </c>
      <c r="I7" s="440" t="str">
        <f t="shared" si="1"/>
        <v>-</v>
      </c>
      <c r="J7" s="441"/>
      <c r="K7" s="340">
        <f t="shared" si="2"/>
        <v>0</v>
      </c>
      <c r="L7" s="440" t="str">
        <f t="shared" si="3"/>
        <v>-</v>
      </c>
      <c r="M7" s="274"/>
    </row>
    <row r="8" spans="1:13" x14ac:dyDescent="0.2">
      <c r="A8" s="343"/>
      <c r="B8" s="344"/>
      <c r="C8" s="586"/>
      <c r="D8" s="586"/>
      <c r="E8" s="340"/>
      <c r="F8" s="340"/>
      <c r="G8" s="340"/>
      <c r="H8" s="340">
        <f t="shared" si="0"/>
        <v>0</v>
      </c>
      <c r="I8" s="440" t="str">
        <f t="shared" si="1"/>
        <v>-</v>
      </c>
      <c r="J8" s="441"/>
      <c r="K8" s="340">
        <f t="shared" si="2"/>
        <v>0</v>
      </c>
      <c r="L8" s="440" t="str">
        <f t="shared" si="3"/>
        <v>-</v>
      </c>
      <c r="M8" s="274"/>
    </row>
    <row r="9" spans="1:13" x14ac:dyDescent="0.2">
      <c r="A9" s="343">
        <v>51400</v>
      </c>
      <c r="B9" s="344" t="s">
        <v>429</v>
      </c>
      <c r="C9" s="586">
        <v>0</v>
      </c>
      <c r="D9" s="586">
        <v>0</v>
      </c>
      <c r="E9" s="340">
        <v>0</v>
      </c>
      <c r="F9" s="340">
        <v>0</v>
      </c>
      <c r="G9" s="340">
        <v>0</v>
      </c>
      <c r="H9" s="340">
        <f t="shared" si="0"/>
        <v>0</v>
      </c>
      <c r="I9" s="440" t="str">
        <f t="shared" si="1"/>
        <v>-</v>
      </c>
      <c r="J9" s="441"/>
      <c r="K9" s="340">
        <f t="shared" si="2"/>
        <v>0</v>
      </c>
      <c r="L9" s="440" t="str">
        <f t="shared" si="3"/>
        <v>-</v>
      </c>
      <c r="M9" s="274"/>
    </row>
    <row r="10" spans="1:13" x14ac:dyDescent="0.2">
      <c r="A10" s="343"/>
      <c r="B10" s="344"/>
      <c r="C10" s="586"/>
      <c r="D10" s="586"/>
      <c r="E10" s="340"/>
      <c r="F10" s="340"/>
      <c r="G10" s="340"/>
      <c r="H10" s="340">
        <f t="shared" si="0"/>
        <v>0</v>
      </c>
      <c r="I10" s="440" t="str">
        <f t="shared" si="1"/>
        <v>-</v>
      </c>
      <c r="J10" s="441"/>
      <c r="K10" s="340">
        <f t="shared" si="2"/>
        <v>0</v>
      </c>
      <c r="L10" s="440" t="str">
        <f t="shared" si="3"/>
        <v>-</v>
      </c>
      <c r="M10" s="274"/>
    </row>
    <row r="11" spans="1:13" x14ac:dyDescent="0.2">
      <c r="A11" s="345">
        <v>51000</v>
      </c>
      <c r="B11" s="346" t="s">
        <v>395</v>
      </c>
      <c r="C11" s="388">
        <f>C3+C5+C7+C9</f>
        <v>1063</v>
      </c>
      <c r="D11" s="388">
        <f>D3+D5+D7+D9</f>
        <v>2000</v>
      </c>
      <c r="E11" s="388">
        <f>E3+E5+E7+E9</f>
        <v>287</v>
      </c>
      <c r="F11" s="388">
        <f>F5</f>
        <v>2000</v>
      </c>
      <c r="G11" s="388">
        <f>G3+G5+G7+G9</f>
        <v>1064</v>
      </c>
      <c r="H11" s="388">
        <f t="shared" si="0"/>
        <v>-936</v>
      </c>
      <c r="I11" s="447">
        <f t="shared" si="1"/>
        <v>-0.46800000000000003</v>
      </c>
      <c r="J11" s="448"/>
      <c r="K11" s="388">
        <f t="shared" si="2"/>
        <v>777</v>
      </c>
      <c r="L11" s="591">
        <f t="shared" si="3"/>
        <v>2.7073170731707319</v>
      </c>
      <c r="M11" s="406"/>
    </row>
    <row r="12" spans="1:13" x14ac:dyDescent="0.2">
      <c r="A12" s="347">
        <v>52100</v>
      </c>
      <c r="B12" s="348" t="s">
        <v>399</v>
      </c>
      <c r="C12" s="586">
        <v>0</v>
      </c>
      <c r="D12" s="586">
        <v>0</v>
      </c>
      <c r="E12" s="340">
        <v>0</v>
      </c>
      <c r="F12" s="340">
        <v>0</v>
      </c>
      <c r="G12" s="340">
        <v>0</v>
      </c>
      <c r="H12" s="340">
        <f t="shared" si="0"/>
        <v>0</v>
      </c>
      <c r="I12" s="440" t="str">
        <f t="shared" si="1"/>
        <v>-</v>
      </c>
      <c r="J12" s="274"/>
      <c r="K12" s="340">
        <f t="shared" si="2"/>
        <v>0</v>
      </c>
      <c r="L12" s="440" t="str">
        <f t="shared" si="3"/>
        <v>-</v>
      </c>
      <c r="M12" s="274"/>
    </row>
    <row r="13" spans="1:13" x14ac:dyDescent="0.2">
      <c r="A13" s="347">
        <v>52200</v>
      </c>
      <c r="B13" s="348" t="s">
        <v>400</v>
      </c>
      <c r="C13" s="586">
        <v>0</v>
      </c>
      <c r="D13" s="586">
        <v>0</v>
      </c>
      <c r="E13" s="340">
        <v>0</v>
      </c>
      <c r="F13" s="340">
        <v>0</v>
      </c>
      <c r="G13" s="340">
        <v>0</v>
      </c>
      <c r="H13" s="340">
        <f t="shared" si="0"/>
        <v>0</v>
      </c>
      <c r="I13" s="440" t="str">
        <f t="shared" si="1"/>
        <v>-</v>
      </c>
      <c r="J13" s="274"/>
      <c r="K13" s="340">
        <f t="shared" si="2"/>
        <v>0</v>
      </c>
      <c r="L13" s="440" t="str">
        <f t="shared" si="3"/>
        <v>-</v>
      </c>
      <c r="M13" s="274"/>
    </row>
    <row r="14" spans="1:13" x14ac:dyDescent="0.2">
      <c r="A14" s="347">
        <v>52300</v>
      </c>
      <c r="B14" s="348" t="s">
        <v>401</v>
      </c>
      <c r="C14" s="586">
        <v>0</v>
      </c>
      <c r="D14" s="586">
        <v>0</v>
      </c>
      <c r="E14" s="340">
        <v>0</v>
      </c>
      <c r="F14" s="340">
        <v>0</v>
      </c>
      <c r="G14" s="340">
        <v>0</v>
      </c>
      <c r="H14" s="340">
        <f t="shared" si="0"/>
        <v>0</v>
      </c>
      <c r="I14" s="440" t="str">
        <f t="shared" si="1"/>
        <v>-</v>
      </c>
      <c r="J14" s="274"/>
      <c r="K14" s="340">
        <f t="shared" si="2"/>
        <v>0</v>
      </c>
      <c r="L14" s="440" t="str">
        <f t="shared" si="3"/>
        <v>-</v>
      </c>
      <c r="M14" s="274"/>
    </row>
    <row r="15" spans="1:13" x14ac:dyDescent="0.2">
      <c r="A15" s="347">
        <v>52400</v>
      </c>
      <c r="B15" s="348" t="s">
        <v>402</v>
      </c>
      <c r="C15" s="586">
        <v>0</v>
      </c>
      <c r="D15" s="586">
        <v>0</v>
      </c>
      <c r="E15" s="340">
        <v>0</v>
      </c>
      <c r="F15" s="340">
        <v>0</v>
      </c>
      <c r="G15" s="340">
        <v>0</v>
      </c>
      <c r="H15" s="340">
        <f t="shared" si="0"/>
        <v>0</v>
      </c>
      <c r="I15" s="440" t="str">
        <f t="shared" si="1"/>
        <v>-</v>
      </c>
      <c r="J15" s="274"/>
      <c r="K15" s="340">
        <f t="shared" si="2"/>
        <v>0</v>
      </c>
      <c r="L15" s="440" t="str">
        <f t="shared" si="3"/>
        <v>-</v>
      </c>
      <c r="M15" s="274"/>
    </row>
    <row r="16" spans="1:13" x14ac:dyDescent="0.2">
      <c r="A16" s="347">
        <v>52500</v>
      </c>
      <c r="B16" s="348" t="s">
        <v>403</v>
      </c>
      <c r="C16" s="586">
        <v>0</v>
      </c>
      <c r="D16" s="586">
        <v>0</v>
      </c>
      <c r="E16" s="340">
        <v>0</v>
      </c>
      <c r="F16" s="340">
        <v>0</v>
      </c>
      <c r="G16" s="340">
        <v>0</v>
      </c>
      <c r="H16" s="340">
        <f t="shared" si="0"/>
        <v>0</v>
      </c>
      <c r="I16" s="440" t="str">
        <f t="shared" si="1"/>
        <v>-</v>
      </c>
      <c r="J16" s="274"/>
      <c r="K16" s="340">
        <f t="shared" si="2"/>
        <v>0</v>
      </c>
      <c r="L16" s="440" t="str">
        <f t="shared" si="3"/>
        <v>-</v>
      </c>
      <c r="M16" s="274"/>
    </row>
    <row r="17" spans="1:13" ht="22.5" x14ac:dyDescent="0.2">
      <c r="A17" s="347">
        <v>52600</v>
      </c>
      <c r="B17" s="348" t="s">
        <v>392</v>
      </c>
      <c r="C17" s="586">
        <v>100938</v>
      </c>
      <c r="D17" s="586">
        <v>108898</v>
      </c>
      <c r="E17" s="587">
        <v>30636</v>
      </c>
      <c r="F17" s="340">
        <v>34198</v>
      </c>
      <c r="G17" s="340">
        <v>0</v>
      </c>
      <c r="H17" s="340">
        <f t="shared" si="0"/>
        <v>-34198</v>
      </c>
      <c r="I17" s="440">
        <f t="shared" si="1"/>
        <v>-1</v>
      </c>
      <c r="J17" s="441" t="s">
        <v>1091</v>
      </c>
      <c r="K17" s="340">
        <f t="shared" si="2"/>
        <v>-30636</v>
      </c>
      <c r="L17" s="440">
        <f t="shared" si="3"/>
        <v>-1</v>
      </c>
      <c r="M17" s="441" t="s">
        <v>1091</v>
      </c>
    </row>
    <row r="18" spans="1:13" x14ac:dyDescent="0.2">
      <c r="A18" s="349">
        <v>52700</v>
      </c>
      <c r="B18" s="350" t="s">
        <v>404</v>
      </c>
      <c r="C18" s="586">
        <v>0</v>
      </c>
      <c r="D18" s="586">
        <v>0</v>
      </c>
      <c r="E18" s="340">
        <v>0</v>
      </c>
      <c r="F18" s="340">
        <v>0</v>
      </c>
      <c r="G18" s="340">
        <v>0</v>
      </c>
      <c r="H18" s="340">
        <f t="shared" si="0"/>
        <v>0</v>
      </c>
      <c r="I18" s="440" t="str">
        <f t="shared" si="1"/>
        <v>-</v>
      </c>
      <c r="J18" s="274"/>
      <c r="K18" s="340">
        <f t="shared" si="2"/>
        <v>0</v>
      </c>
      <c r="L18" s="440" t="str">
        <f t="shared" si="3"/>
        <v>-</v>
      </c>
      <c r="M18" s="274"/>
    </row>
    <row r="19" spans="1:13" x14ac:dyDescent="0.2">
      <c r="A19" s="345">
        <v>52000</v>
      </c>
      <c r="B19" s="346" t="s">
        <v>396</v>
      </c>
      <c r="C19" s="388">
        <f t="shared" ref="C19:H19" si="4">SUM(C12:C18)</f>
        <v>100938</v>
      </c>
      <c r="D19" s="388">
        <f t="shared" si="4"/>
        <v>108898</v>
      </c>
      <c r="E19" s="388">
        <f t="shared" si="4"/>
        <v>30636</v>
      </c>
      <c r="F19" s="388">
        <f t="shared" si="4"/>
        <v>34198</v>
      </c>
      <c r="G19" s="388">
        <f t="shared" si="4"/>
        <v>0</v>
      </c>
      <c r="H19" s="388">
        <f t="shared" si="4"/>
        <v>-34198</v>
      </c>
      <c r="I19" s="447">
        <f t="shared" si="1"/>
        <v>-1</v>
      </c>
      <c r="J19" s="406"/>
      <c r="K19" s="388">
        <f t="shared" si="2"/>
        <v>-30636</v>
      </c>
      <c r="L19" s="447">
        <f t="shared" si="3"/>
        <v>-1</v>
      </c>
      <c r="M19" s="406"/>
    </row>
    <row r="20" spans="1:13" x14ac:dyDescent="0.2">
      <c r="A20" s="351">
        <v>53100</v>
      </c>
      <c r="B20" s="352" t="s">
        <v>507</v>
      </c>
      <c r="C20" s="389">
        <f t="shared" ref="C20:H20" si="5">C21+C29</f>
        <v>4283</v>
      </c>
      <c r="D20" s="389">
        <f t="shared" si="5"/>
        <v>56250</v>
      </c>
      <c r="E20" s="389">
        <f t="shared" si="5"/>
        <v>2802</v>
      </c>
      <c r="F20" s="389">
        <f t="shared" si="5"/>
        <v>56250</v>
      </c>
      <c r="G20" s="389">
        <f t="shared" si="5"/>
        <v>0</v>
      </c>
      <c r="H20" s="389">
        <f t="shared" si="5"/>
        <v>-56250</v>
      </c>
      <c r="I20" s="442">
        <f t="shared" si="1"/>
        <v>-1</v>
      </c>
      <c r="J20" s="441" t="s">
        <v>1092</v>
      </c>
      <c r="K20" s="353">
        <f t="shared" si="2"/>
        <v>-2802</v>
      </c>
      <c r="L20" s="442">
        <f t="shared" si="3"/>
        <v>-1</v>
      </c>
      <c r="M20" s="441" t="s">
        <v>1092</v>
      </c>
    </row>
    <row r="21" spans="1:13" x14ac:dyDescent="0.2">
      <c r="A21" s="347">
        <v>53110</v>
      </c>
      <c r="B21" s="348" t="s">
        <v>420</v>
      </c>
      <c r="C21" s="586">
        <v>4283</v>
      </c>
      <c r="D21" s="586">
        <v>56250</v>
      </c>
      <c r="E21" s="587">
        <v>2802</v>
      </c>
      <c r="F21" s="340">
        <v>56250</v>
      </c>
      <c r="G21" s="340">
        <v>0</v>
      </c>
      <c r="H21" s="340">
        <f t="shared" si="0"/>
        <v>-56250</v>
      </c>
      <c r="I21" s="440">
        <f t="shared" si="1"/>
        <v>-1</v>
      </c>
      <c r="J21" s="441" t="s">
        <v>1092</v>
      </c>
      <c r="K21" s="340">
        <f t="shared" si="2"/>
        <v>-2802</v>
      </c>
      <c r="L21" s="440">
        <f t="shared" si="3"/>
        <v>-1</v>
      </c>
      <c r="M21" s="441" t="s">
        <v>1092</v>
      </c>
    </row>
    <row r="22" spans="1:13" x14ac:dyDescent="0.2">
      <c r="A22" s="347"/>
      <c r="B22" s="348" t="s">
        <v>933</v>
      </c>
      <c r="C22" s="586"/>
      <c r="D22" s="586">
        <v>23900</v>
      </c>
      <c r="E22" s="340"/>
      <c r="F22" s="340">
        <v>23900</v>
      </c>
      <c r="G22" s="340"/>
      <c r="H22" s="340">
        <f t="shared" si="0"/>
        <v>-23900</v>
      </c>
      <c r="I22" s="440">
        <f t="shared" si="1"/>
        <v>-1</v>
      </c>
      <c r="J22" s="274"/>
      <c r="K22" s="340">
        <f t="shared" si="2"/>
        <v>0</v>
      </c>
      <c r="L22" s="440" t="str">
        <f t="shared" si="3"/>
        <v>-</v>
      </c>
      <c r="M22" s="274"/>
    </row>
    <row r="23" spans="1:13" x14ac:dyDescent="0.2">
      <c r="A23" s="347"/>
      <c r="B23" s="348" t="s">
        <v>934</v>
      </c>
      <c r="C23" s="586"/>
      <c r="D23" s="586">
        <v>10000</v>
      </c>
      <c r="E23" s="340">
        <v>0</v>
      </c>
      <c r="F23" s="340">
        <v>10000</v>
      </c>
      <c r="G23" s="340">
        <v>0</v>
      </c>
      <c r="H23" s="340">
        <f t="shared" si="0"/>
        <v>-10000</v>
      </c>
      <c r="I23" s="440">
        <f t="shared" si="1"/>
        <v>-1</v>
      </c>
      <c r="J23" s="274"/>
      <c r="K23" s="340">
        <f t="shared" si="2"/>
        <v>0</v>
      </c>
      <c r="L23" s="440" t="str">
        <f t="shared" si="3"/>
        <v>-</v>
      </c>
      <c r="M23" s="274"/>
    </row>
    <row r="24" spans="1:13" x14ac:dyDescent="0.2">
      <c r="A24" s="347"/>
      <c r="B24" s="348" t="s">
        <v>935</v>
      </c>
      <c r="C24" s="586"/>
      <c r="D24" s="586">
        <v>15000</v>
      </c>
      <c r="E24" s="340"/>
      <c r="F24" s="340">
        <v>15000</v>
      </c>
      <c r="G24" s="340"/>
      <c r="H24" s="340">
        <f t="shared" si="0"/>
        <v>-15000</v>
      </c>
      <c r="I24" s="440">
        <f t="shared" si="1"/>
        <v>-1</v>
      </c>
      <c r="J24" s="274"/>
      <c r="K24" s="340">
        <f t="shared" si="2"/>
        <v>0</v>
      </c>
      <c r="L24" s="440" t="str">
        <f t="shared" si="3"/>
        <v>-</v>
      </c>
      <c r="M24" s="274"/>
    </row>
    <row r="25" spans="1:13" x14ac:dyDescent="0.2">
      <c r="A25" s="347"/>
      <c r="B25" s="348" t="s">
        <v>936</v>
      </c>
      <c r="C25" s="586"/>
      <c r="D25" s="586">
        <v>250</v>
      </c>
      <c r="E25" s="340">
        <v>0</v>
      </c>
      <c r="F25" s="340">
        <v>250</v>
      </c>
      <c r="G25" s="340">
        <v>0</v>
      </c>
      <c r="H25" s="340">
        <f t="shared" si="0"/>
        <v>-250</v>
      </c>
      <c r="I25" s="440">
        <f t="shared" si="1"/>
        <v>-1</v>
      </c>
      <c r="J25" s="274"/>
      <c r="K25" s="340">
        <f t="shared" si="2"/>
        <v>0</v>
      </c>
      <c r="L25" s="440" t="str">
        <f t="shared" si="3"/>
        <v>-</v>
      </c>
      <c r="M25" s="274"/>
    </row>
    <row r="26" spans="1:13" x14ac:dyDescent="0.2">
      <c r="A26" s="347"/>
      <c r="B26" s="348" t="s">
        <v>937</v>
      </c>
      <c r="C26" s="586"/>
      <c r="D26" s="586">
        <v>1500</v>
      </c>
      <c r="E26" s="340">
        <v>0</v>
      </c>
      <c r="F26" s="340">
        <v>1500</v>
      </c>
      <c r="G26" s="340">
        <v>0</v>
      </c>
      <c r="H26" s="340">
        <f t="shared" si="0"/>
        <v>-1500</v>
      </c>
      <c r="I26" s="440">
        <f t="shared" si="1"/>
        <v>-1</v>
      </c>
      <c r="J26" s="274"/>
      <c r="K26" s="340">
        <f t="shared" si="2"/>
        <v>0</v>
      </c>
      <c r="L26" s="440" t="str">
        <f t="shared" si="3"/>
        <v>-</v>
      </c>
      <c r="M26" s="274"/>
    </row>
    <row r="27" spans="1:13" x14ac:dyDescent="0.2">
      <c r="A27" s="347"/>
      <c r="B27" s="348" t="s">
        <v>938</v>
      </c>
      <c r="C27" s="586"/>
      <c r="D27" s="586">
        <v>4200</v>
      </c>
      <c r="E27" s="340">
        <v>0</v>
      </c>
      <c r="F27" s="340">
        <v>4200</v>
      </c>
      <c r="G27" s="340">
        <v>0</v>
      </c>
      <c r="H27" s="340">
        <f t="shared" si="0"/>
        <v>-4200</v>
      </c>
      <c r="I27" s="440">
        <f t="shared" si="1"/>
        <v>-1</v>
      </c>
      <c r="J27" s="274"/>
      <c r="K27" s="340">
        <f t="shared" si="2"/>
        <v>0</v>
      </c>
      <c r="L27" s="440" t="str">
        <f t="shared" si="3"/>
        <v>-</v>
      </c>
      <c r="M27" s="274"/>
    </row>
    <row r="28" spans="1:13" x14ac:dyDescent="0.2">
      <c r="A28" s="347"/>
      <c r="B28" s="348" t="s">
        <v>939</v>
      </c>
      <c r="C28" s="586"/>
      <c r="D28" s="586">
        <v>1400</v>
      </c>
      <c r="E28" s="340"/>
      <c r="F28" s="340">
        <v>1400</v>
      </c>
      <c r="G28" s="340"/>
      <c r="H28" s="340">
        <f t="shared" si="0"/>
        <v>-1400</v>
      </c>
      <c r="I28" s="440">
        <f t="shared" si="1"/>
        <v>-1</v>
      </c>
      <c r="J28" s="274"/>
      <c r="K28" s="340">
        <f t="shared" si="2"/>
        <v>0</v>
      </c>
      <c r="L28" s="440" t="str">
        <f t="shared" si="3"/>
        <v>-</v>
      </c>
      <c r="M28" s="274"/>
    </row>
    <row r="29" spans="1:13" x14ac:dyDescent="0.2">
      <c r="A29" s="347">
        <v>53120</v>
      </c>
      <c r="B29" s="348" t="s">
        <v>421</v>
      </c>
      <c r="C29" s="586">
        <v>0</v>
      </c>
      <c r="D29" s="586">
        <v>0</v>
      </c>
      <c r="E29" s="340">
        <v>0</v>
      </c>
      <c r="F29" s="340">
        <v>0</v>
      </c>
      <c r="G29" s="340">
        <v>0</v>
      </c>
      <c r="H29" s="340">
        <f t="shared" si="0"/>
        <v>0</v>
      </c>
      <c r="I29" s="440" t="str">
        <f t="shared" si="1"/>
        <v>-</v>
      </c>
      <c r="J29" s="274"/>
      <c r="K29" s="340">
        <f t="shared" si="2"/>
        <v>0</v>
      </c>
      <c r="L29" s="440" t="str">
        <f t="shared" si="3"/>
        <v>-</v>
      </c>
      <c r="M29" s="274"/>
    </row>
    <row r="30" spans="1:13" x14ac:dyDescent="0.2">
      <c r="A30" s="347"/>
      <c r="B30" s="348"/>
      <c r="C30" s="586"/>
      <c r="D30" s="586"/>
      <c r="E30" s="340"/>
      <c r="F30" s="340"/>
      <c r="G30" s="340"/>
      <c r="H30" s="340">
        <f t="shared" si="0"/>
        <v>0</v>
      </c>
      <c r="I30" s="440" t="str">
        <f t="shared" si="1"/>
        <v>-</v>
      </c>
      <c r="J30" s="274"/>
      <c r="K30" s="340">
        <f t="shared" si="2"/>
        <v>0</v>
      </c>
      <c r="L30" s="440" t="str">
        <f t="shared" si="3"/>
        <v>-</v>
      </c>
      <c r="M30" s="274"/>
    </row>
    <row r="31" spans="1:13" s="446" customFormat="1" x14ac:dyDescent="0.2">
      <c r="A31" s="351">
        <v>53200</v>
      </c>
      <c r="B31" s="352" t="s">
        <v>424</v>
      </c>
      <c r="C31" s="389">
        <v>10195</v>
      </c>
      <c r="D31" s="389">
        <v>0</v>
      </c>
      <c r="E31" s="353">
        <v>0</v>
      </c>
      <c r="F31" s="353">
        <v>0</v>
      </c>
      <c r="G31" s="353">
        <v>0</v>
      </c>
      <c r="H31" s="353">
        <f t="shared" si="0"/>
        <v>0</v>
      </c>
      <c r="I31" s="442" t="str">
        <f t="shared" si="1"/>
        <v>-</v>
      </c>
      <c r="J31" s="421"/>
      <c r="K31" s="353">
        <f t="shared" si="2"/>
        <v>0</v>
      </c>
      <c r="L31" s="440" t="str">
        <f t="shared" si="3"/>
        <v>-</v>
      </c>
      <c r="M31" s="421"/>
    </row>
    <row r="32" spans="1:13" x14ac:dyDescent="0.2">
      <c r="A32" s="347"/>
      <c r="B32" s="348"/>
      <c r="C32" s="586"/>
      <c r="D32" s="586"/>
      <c r="E32" s="340"/>
      <c r="F32" s="340"/>
      <c r="G32" s="340"/>
      <c r="H32" s="340">
        <f t="shared" si="0"/>
        <v>0</v>
      </c>
      <c r="I32" s="440" t="str">
        <f t="shared" si="1"/>
        <v>-</v>
      </c>
      <c r="J32" s="274"/>
      <c r="K32" s="340">
        <f t="shared" si="2"/>
        <v>0</v>
      </c>
      <c r="L32" s="440" t="str">
        <f t="shared" si="3"/>
        <v>-</v>
      </c>
      <c r="M32" s="274"/>
    </row>
    <row r="33" spans="1:13" s="446" customFormat="1" x14ac:dyDescent="0.2">
      <c r="A33" s="351">
        <v>53300</v>
      </c>
      <c r="B33" s="352" t="s">
        <v>423</v>
      </c>
      <c r="C33" s="389">
        <v>4295</v>
      </c>
      <c r="D33" s="389">
        <v>300</v>
      </c>
      <c r="E33" s="588">
        <v>599</v>
      </c>
      <c r="F33" s="353">
        <v>300</v>
      </c>
      <c r="G33" s="353">
        <v>0</v>
      </c>
      <c r="H33" s="353">
        <f t="shared" si="0"/>
        <v>-300</v>
      </c>
      <c r="I33" s="442">
        <f t="shared" si="1"/>
        <v>-1</v>
      </c>
      <c r="J33" s="421"/>
      <c r="K33" s="353">
        <f t="shared" si="2"/>
        <v>-599</v>
      </c>
      <c r="L33" s="442">
        <f t="shared" si="3"/>
        <v>-1</v>
      </c>
      <c r="M33" s="421"/>
    </row>
    <row r="34" spans="1:13" ht="22.5" x14ac:dyDescent="0.2">
      <c r="A34" s="347"/>
      <c r="B34" s="348" t="s">
        <v>940</v>
      </c>
      <c r="C34" s="586"/>
      <c r="D34" s="586">
        <v>300</v>
      </c>
      <c r="E34" s="340"/>
      <c r="F34" s="340">
        <v>300</v>
      </c>
      <c r="G34" s="340">
        <v>0</v>
      </c>
      <c r="H34" s="340">
        <f t="shared" si="0"/>
        <v>-300</v>
      </c>
      <c r="I34" s="440">
        <f t="shared" si="1"/>
        <v>-1</v>
      </c>
      <c r="J34" s="441" t="s">
        <v>956</v>
      </c>
      <c r="K34" s="340">
        <f t="shared" si="2"/>
        <v>0</v>
      </c>
      <c r="L34" s="440" t="str">
        <f t="shared" si="3"/>
        <v>-</v>
      </c>
      <c r="M34" s="441"/>
    </row>
    <row r="35" spans="1:13" x14ac:dyDescent="0.2">
      <c r="A35" s="351">
        <v>53400</v>
      </c>
      <c r="B35" s="352" t="s">
        <v>422</v>
      </c>
      <c r="C35" s="389">
        <v>4664</v>
      </c>
      <c r="D35" s="389">
        <v>6120</v>
      </c>
      <c r="E35" s="353">
        <v>1556</v>
      </c>
      <c r="F35" s="353">
        <v>5120</v>
      </c>
      <c r="G35" s="353">
        <v>4786</v>
      </c>
      <c r="H35" s="353">
        <f t="shared" si="0"/>
        <v>-334</v>
      </c>
      <c r="I35" s="442">
        <f t="shared" si="1"/>
        <v>-6.5234374999999997E-2</v>
      </c>
      <c r="J35" s="443"/>
      <c r="K35" s="353">
        <f t="shared" si="2"/>
        <v>3230</v>
      </c>
      <c r="L35" s="442">
        <f t="shared" si="3"/>
        <v>2.0758354755784061</v>
      </c>
      <c r="M35" s="274"/>
    </row>
    <row r="36" spans="1:13" x14ac:dyDescent="0.2">
      <c r="A36" s="347"/>
      <c r="B36" s="348" t="s">
        <v>941</v>
      </c>
      <c r="C36" s="586"/>
      <c r="D36" s="586">
        <v>1800</v>
      </c>
      <c r="E36" s="340"/>
      <c r="F36" s="340">
        <v>1200</v>
      </c>
      <c r="G36" s="340">
        <v>726</v>
      </c>
      <c r="H36" s="340">
        <f t="shared" si="0"/>
        <v>-474</v>
      </c>
      <c r="I36" s="440">
        <f t="shared" si="1"/>
        <v>-0.39500000000000002</v>
      </c>
      <c r="J36" s="274"/>
      <c r="K36" s="340">
        <f t="shared" si="2"/>
        <v>726</v>
      </c>
      <c r="L36" s="440" t="str">
        <f t="shared" si="3"/>
        <v>-</v>
      </c>
      <c r="M36" s="274"/>
    </row>
    <row r="37" spans="1:13" x14ac:dyDescent="0.2">
      <c r="A37" s="347"/>
      <c r="B37" s="348" t="s">
        <v>942</v>
      </c>
      <c r="C37" s="586"/>
      <c r="D37" s="586">
        <v>2040</v>
      </c>
      <c r="E37" s="340"/>
      <c r="F37" s="340">
        <v>2040</v>
      </c>
      <c r="G37" s="340">
        <v>1955</v>
      </c>
      <c r="H37" s="340">
        <f t="shared" si="0"/>
        <v>-85</v>
      </c>
      <c r="I37" s="440">
        <f t="shared" si="1"/>
        <v>-4.1666666666666664E-2</v>
      </c>
      <c r="J37" s="441"/>
      <c r="K37" s="340">
        <f t="shared" si="2"/>
        <v>1955</v>
      </c>
      <c r="L37" s="440" t="str">
        <f t="shared" si="3"/>
        <v>-</v>
      </c>
      <c r="M37" s="274"/>
    </row>
    <row r="38" spans="1:13" x14ac:dyDescent="0.2">
      <c r="A38" s="347"/>
      <c r="B38" s="348" t="s">
        <v>943</v>
      </c>
      <c r="C38" s="586"/>
      <c r="D38" s="586">
        <v>1020</v>
      </c>
      <c r="E38" s="340"/>
      <c r="F38" s="340">
        <v>800</v>
      </c>
      <c r="G38" s="340">
        <v>1014</v>
      </c>
      <c r="H38" s="340">
        <f t="shared" si="0"/>
        <v>214</v>
      </c>
      <c r="I38" s="440">
        <f t="shared" si="1"/>
        <v>0.26750000000000002</v>
      </c>
      <c r="J38" s="274"/>
      <c r="K38" s="340">
        <f t="shared" si="2"/>
        <v>1014</v>
      </c>
      <c r="L38" s="440" t="str">
        <f t="shared" si="3"/>
        <v>-</v>
      </c>
      <c r="M38" s="274"/>
    </row>
    <row r="39" spans="1:13" x14ac:dyDescent="0.2">
      <c r="A39" s="347"/>
      <c r="B39" s="348" t="s">
        <v>944</v>
      </c>
      <c r="C39" s="586"/>
      <c r="D39" s="586">
        <v>1080</v>
      </c>
      <c r="E39" s="340"/>
      <c r="F39" s="340">
        <v>1080</v>
      </c>
      <c r="G39" s="340">
        <v>846</v>
      </c>
      <c r="H39" s="340">
        <f t="shared" si="0"/>
        <v>-234</v>
      </c>
      <c r="I39" s="440">
        <f t="shared" si="1"/>
        <v>-0.21666666666666667</v>
      </c>
      <c r="J39" s="441" t="s">
        <v>1003</v>
      </c>
      <c r="K39" s="340">
        <f t="shared" si="2"/>
        <v>846</v>
      </c>
      <c r="L39" s="440" t="str">
        <f t="shared" si="3"/>
        <v>-</v>
      </c>
      <c r="M39" s="274"/>
    </row>
    <row r="40" spans="1:13" ht="14.25" customHeight="1" x14ac:dyDescent="0.2">
      <c r="A40" s="351">
        <v>53500</v>
      </c>
      <c r="B40" s="352" t="s">
        <v>425</v>
      </c>
      <c r="C40" s="389">
        <v>0</v>
      </c>
      <c r="D40" s="389">
        <v>0</v>
      </c>
      <c r="E40" s="353">
        <v>0</v>
      </c>
      <c r="F40" s="353">
        <v>0</v>
      </c>
      <c r="G40" s="353">
        <f>G41</f>
        <v>789</v>
      </c>
      <c r="H40" s="353">
        <f t="shared" si="0"/>
        <v>789</v>
      </c>
      <c r="I40" s="442" t="str">
        <f t="shared" si="1"/>
        <v>-</v>
      </c>
      <c r="J40" s="421"/>
      <c r="K40" s="353">
        <f t="shared" si="2"/>
        <v>789</v>
      </c>
      <c r="L40" s="442" t="str">
        <f t="shared" si="3"/>
        <v>-</v>
      </c>
      <c r="M40" s="421"/>
    </row>
    <row r="41" spans="1:13" x14ac:dyDescent="0.2">
      <c r="A41" s="347"/>
      <c r="B41" s="348"/>
      <c r="C41" s="586"/>
      <c r="D41" s="586"/>
      <c r="E41" s="340"/>
      <c r="F41" s="340"/>
      <c r="G41" s="340">
        <v>789</v>
      </c>
      <c r="H41" s="340">
        <f t="shared" si="0"/>
        <v>789</v>
      </c>
      <c r="I41" s="440" t="str">
        <f t="shared" si="1"/>
        <v>-</v>
      </c>
      <c r="J41" s="274"/>
      <c r="K41" s="340">
        <f t="shared" si="2"/>
        <v>789</v>
      </c>
      <c r="L41" s="440" t="str">
        <f t="shared" si="3"/>
        <v>-</v>
      </c>
      <c r="M41" s="274"/>
    </row>
    <row r="42" spans="1:13" ht="11.25" customHeight="1" x14ac:dyDescent="0.2">
      <c r="A42" s="444">
        <v>53600</v>
      </c>
      <c r="B42" s="445" t="s">
        <v>426</v>
      </c>
      <c r="C42" s="389">
        <v>0</v>
      </c>
      <c r="D42" s="389">
        <v>0</v>
      </c>
      <c r="E42" s="353">
        <v>0</v>
      </c>
      <c r="F42" s="353">
        <v>0</v>
      </c>
      <c r="G42" s="353">
        <v>0</v>
      </c>
      <c r="H42" s="353">
        <f t="shared" si="0"/>
        <v>0</v>
      </c>
      <c r="I42" s="442" t="str">
        <f t="shared" si="1"/>
        <v>-</v>
      </c>
      <c r="J42" s="421"/>
      <c r="K42" s="353">
        <f t="shared" si="2"/>
        <v>0</v>
      </c>
      <c r="L42" s="442" t="str">
        <f t="shared" si="3"/>
        <v>-</v>
      </c>
      <c r="M42" s="421"/>
    </row>
    <row r="43" spans="1:13" ht="11.25" customHeight="1" x14ac:dyDescent="0.2">
      <c r="A43" s="343"/>
      <c r="B43" s="344"/>
      <c r="C43" s="586"/>
      <c r="D43" s="586"/>
      <c r="E43" s="340"/>
      <c r="F43" s="340"/>
      <c r="G43" s="340"/>
      <c r="H43" s="340">
        <f t="shared" si="0"/>
        <v>0</v>
      </c>
      <c r="I43" s="440" t="str">
        <f t="shared" si="1"/>
        <v>-</v>
      </c>
      <c r="J43" s="274"/>
      <c r="K43" s="340">
        <f t="shared" si="2"/>
        <v>0</v>
      </c>
      <c r="L43" s="440" t="str">
        <f t="shared" si="3"/>
        <v>-</v>
      </c>
      <c r="M43" s="274"/>
    </row>
    <row r="44" spans="1:13" x14ac:dyDescent="0.2">
      <c r="A44" s="345">
        <v>53000</v>
      </c>
      <c r="B44" s="346" t="s">
        <v>397</v>
      </c>
      <c r="C44" s="388">
        <f t="shared" ref="C44:H44" si="6">C20+C31+C33+C35+C40+C42</f>
        <v>23437</v>
      </c>
      <c r="D44" s="388">
        <f t="shared" si="6"/>
        <v>62670</v>
      </c>
      <c r="E44" s="388">
        <f t="shared" si="6"/>
        <v>4957</v>
      </c>
      <c r="F44" s="388">
        <f t="shared" si="6"/>
        <v>61670</v>
      </c>
      <c r="G44" s="388">
        <f t="shared" si="6"/>
        <v>5575</v>
      </c>
      <c r="H44" s="388">
        <f t="shared" si="6"/>
        <v>-56095</v>
      </c>
      <c r="I44" s="447">
        <f t="shared" si="1"/>
        <v>-0.90959948110912925</v>
      </c>
      <c r="J44" s="406"/>
      <c r="K44" s="388">
        <f t="shared" si="2"/>
        <v>618</v>
      </c>
      <c r="L44" s="447">
        <f t="shared" si="3"/>
        <v>0.1246721807544886</v>
      </c>
      <c r="M44" s="406"/>
    </row>
    <row r="45" spans="1:13" ht="11.25" customHeight="1" x14ac:dyDescent="0.2">
      <c r="A45" s="345">
        <v>50000</v>
      </c>
      <c r="B45" s="346" t="s">
        <v>398</v>
      </c>
      <c r="C45" s="390">
        <f t="shared" ref="C45:H45" si="7">C44+C19+C11</f>
        <v>125438</v>
      </c>
      <c r="D45" s="390">
        <f t="shared" si="7"/>
        <v>173568</v>
      </c>
      <c r="E45" s="390">
        <f t="shared" si="7"/>
        <v>35880</v>
      </c>
      <c r="F45" s="390">
        <f t="shared" si="7"/>
        <v>97868</v>
      </c>
      <c r="G45" s="390">
        <f t="shared" si="7"/>
        <v>6639</v>
      </c>
      <c r="H45" s="390">
        <f t="shared" si="7"/>
        <v>-91229</v>
      </c>
      <c r="I45" s="449">
        <f t="shared" si="1"/>
        <v>-0.93216373073936321</v>
      </c>
      <c r="J45" s="406"/>
      <c r="K45" s="390">
        <f t="shared" si="2"/>
        <v>-29241</v>
      </c>
      <c r="L45" s="449">
        <f t="shared" si="3"/>
        <v>-0.81496655518394645</v>
      </c>
      <c r="M45" s="406"/>
    </row>
    <row r="46" spans="1:13" ht="12.75" x14ac:dyDescent="0.2">
      <c r="A46" s="337"/>
      <c r="B46" s="338"/>
    </row>
    <row r="47" spans="1:13" ht="11.25" customHeight="1" x14ac:dyDescent="0.2">
      <c r="A47" s="376" t="s">
        <v>393</v>
      </c>
      <c r="B47" s="377"/>
      <c r="C47" s="377"/>
      <c r="D47" s="377"/>
      <c r="E47" s="589"/>
    </row>
    <row r="48" spans="1:13" ht="11.25" customHeight="1" x14ac:dyDescent="0.2">
      <c r="A48" s="596" t="s">
        <v>394</v>
      </c>
      <c r="B48" s="597"/>
      <c r="C48" s="597"/>
      <c r="D48" s="597"/>
      <c r="E48" s="598"/>
    </row>
    <row r="49" spans="1:12" ht="11.25" customHeight="1" x14ac:dyDescent="0.2">
      <c r="A49" s="599" t="s">
        <v>405</v>
      </c>
      <c r="B49" s="600"/>
      <c r="C49" s="600"/>
      <c r="D49" s="600"/>
      <c r="E49" s="601"/>
      <c r="I49" s="374"/>
      <c r="J49" s="374"/>
      <c r="L49" s="374"/>
    </row>
    <row r="50" spans="1:12" ht="11.25" customHeight="1" x14ac:dyDescent="0.2">
      <c r="A50" s="599" t="s">
        <v>406</v>
      </c>
      <c r="B50" s="600"/>
      <c r="C50" s="600"/>
      <c r="D50" s="600"/>
      <c r="E50" s="601"/>
      <c r="I50" s="374"/>
      <c r="J50" s="374"/>
      <c r="L50" s="374"/>
    </row>
    <row r="51" spans="1:12" ht="11.25" customHeight="1" x14ac:dyDescent="0.2">
      <c r="A51" s="596" t="s">
        <v>407</v>
      </c>
      <c r="B51" s="597"/>
      <c r="C51" s="597"/>
      <c r="D51" s="597"/>
      <c r="E51" s="598"/>
      <c r="I51" s="374"/>
      <c r="J51" s="374"/>
      <c r="L51" s="374"/>
    </row>
    <row r="52" spans="1:12" ht="11.25" customHeight="1" x14ac:dyDescent="0.2">
      <c r="A52" s="596" t="s">
        <v>408</v>
      </c>
      <c r="B52" s="597"/>
      <c r="C52" s="597"/>
      <c r="D52" s="597"/>
      <c r="E52" s="598"/>
      <c r="I52" s="374"/>
      <c r="J52" s="374"/>
      <c r="L52" s="374"/>
    </row>
    <row r="53" spans="1:12" ht="11.25" customHeight="1" x14ac:dyDescent="0.2">
      <c r="A53" s="378" t="s">
        <v>409</v>
      </c>
      <c r="B53" s="379"/>
      <c r="C53" s="379"/>
      <c r="D53" s="379"/>
      <c r="E53" s="590"/>
      <c r="I53" s="374"/>
      <c r="J53" s="374"/>
      <c r="L53" s="374"/>
    </row>
    <row r="54" spans="1:12" ht="11.25" customHeight="1" x14ac:dyDescent="0.2">
      <c r="A54" s="596" t="s">
        <v>410</v>
      </c>
      <c r="B54" s="597"/>
      <c r="C54" s="597"/>
      <c r="D54" s="597"/>
      <c r="E54" s="598"/>
      <c r="I54" s="374"/>
      <c r="J54" s="374"/>
      <c r="L54" s="374"/>
    </row>
    <row r="55" spans="1:12" x14ac:dyDescent="0.2">
      <c r="A55" s="599" t="s">
        <v>411</v>
      </c>
      <c r="B55" s="600"/>
      <c r="C55" s="600"/>
      <c r="D55" s="600"/>
      <c r="E55" s="601"/>
      <c r="I55" s="374"/>
      <c r="J55" s="374"/>
      <c r="L55" s="374"/>
    </row>
    <row r="56" spans="1:12" ht="11.25" customHeight="1" x14ac:dyDescent="0.2">
      <c r="A56" s="596" t="s">
        <v>412</v>
      </c>
      <c r="B56" s="597"/>
      <c r="C56" s="597"/>
      <c r="D56" s="597"/>
      <c r="E56" s="598"/>
      <c r="I56" s="374"/>
      <c r="J56" s="374"/>
      <c r="L56" s="374"/>
    </row>
    <row r="57" spans="1:12" ht="11.25" customHeight="1" x14ac:dyDescent="0.2">
      <c r="A57" s="596" t="s">
        <v>413</v>
      </c>
      <c r="B57" s="597"/>
      <c r="C57" s="597"/>
      <c r="D57" s="597"/>
      <c r="E57" s="598"/>
      <c r="I57" s="374"/>
      <c r="J57" s="374"/>
      <c r="L57" s="374"/>
    </row>
    <row r="58" spans="1:12" ht="11.25" customHeight="1" x14ac:dyDescent="0.2">
      <c r="A58" s="596" t="s">
        <v>414</v>
      </c>
      <c r="B58" s="597"/>
      <c r="C58" s="597"/>
      <c r="D58" s="597"/>
      <c r="E58" s="598"/>
      <c r="I58" s="374"/>
      <c r="J58" s="374"/>
      <c r="L58" s="374"/>
    </row>
    <row r="59" spans="1:12" ht="11.25" customHeight="1" x14ac:dyDescent="0.2">
      <c r="A59" s="596" t="s">
        <v>415</v>
      </c>
      <c r="B59" s="597"/>
      <c r="C59" s="597"/>
      <c r="D59" s="597"/>
      <c r="E59" s="598"/>
      <c r="I59" s="374"/>
      <c r="J59" s="374"/>
      <c r="L59" s="374"/>
    </row>
    <row r="60" spans="1:12" ht="11.25" customHeight="1" x14ac:dyDescent="0.2">
      <c r="A60" s="596" t="s">
        <v>416</v>
      </c>
      <c r="B60" s="597"/>
      <c r="C60" s="597"/>
      <c r="D60" s="597"/>
      <c r="E60" s="598"/>
      <c r="I60" s="374"/>
      <c r="J60" s="374"/>
      <c r="L60" s="374"/>
    </row>
    <row r="61" spans="1:12" ht="11.25" customHeight="1" x14ac:dyDescent="0.2">
      <c r="A61" s="596" t="s">
        <v>417</v>
      </c>
      <c r="B61" s="597"/>
      <c r="C61" s="597"/>
      <c r="D61" s="597"/>
      <c r="E61" s="598"/>
      <c r="I61" s="374"/>
      <c r="J61" s="374"/>
      <c r="L61" s="374"/>
    </row>
    <row r="62" spans="1:12" ht="11.25" customHeight="1" x14ac:dyDescent="0.2">
      <c r="A62" s="593" t="s">
        <v>418</v>
      </c>
      <c r="B62" s="594"/>
      <c r="C62" s="594"/>
      <c r="D62" s="594"/>
      <c r="E62" s="595"/>
      <c r="I62" s="374"/>
      <c r="J62" s="374"/>
      <c r="L62" s="374"/>
    </row>
  </sheetData>
  <mergeCells count="14">
    <mergeCell ref="A62:E62"/>
    <mergeCell ref="A48:E48"/>
    <mergeCell ref="A57:E57"/>
    <mergeCell ref="A58:E58"/>
    <mergeCell ref="A59:E59"/>
    <mergeCell ref="A51:E51"/>
    <mergeCell ref="A56:E56"/>
    <mergeCell ref="A49:E49"/>
    <mergeCell ref="A50:E50"/>
    <mergeCell ref="A52:E52"/>
    <mergeCell ref="A54:E54"/>
    <mergeCell ref="A55:E55"/>
    <mergeCell ref="A60:E60"/>
    <mergeCell ref="A61:E61"/>
  </mergeCells>
  <pageMargins left="0.70866141732283472" right="0.70866141732283472" top="0.86614173228346458" bottom="0.74803149606299213" header="0.31496062992125984" footer="0.31496062992125984"/>
  <pageSetup paperSize="9" scale="61" fitToHeight="0" orientation="landscape" verticalDpi="0" r:id="rId1"/>
  <headerFooter>
    <oddHeader xml:space="preserve">&amp;C&amp;"Arial,Bold"
Ieguldījumu tāme&amp;R4.pielikums
 </oddHeader>
    <oddFooter>&amp;L&amp;F   &amp;A&amp;R&amp;P</oddFooter>
  </headerFooter>
  <ignoredErrors>
    <ignoredError sqref="F11" formula="1"/>
    <ignoredError sqref="E5"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tabSelected="1" view="pageLayout" topLeftCell="A32" zoomScaleNormal="100" workbookViewId="0">
      <selection activeCell="G65" sqref="G65"/>
    </sheetView>
  </sheetViews>
  <sheetFormatPr defaultRowHeight="12.75" x14ac:dyDescent="0.2"/>
  <cols>
    <col min="1" max="1" width="6" style="131" bestFit="1" customWidth="1"/>
    <col min="2" max="2" width="45.28515625" style="131" bestFit="1" customWidth="1"/>
    <col min="3" max="7" width="10.7109375" style="131" customWidth="1"/>
    <col min="8" max="16384" width="9.140625" style="131"/>
  </cols>
  <sheetData>
    <row r="1" spans="1:7" ht="22.5" x14ac:dyDescent="0.2">
      <c r="A1" s="328" t="s">
        <v>0</v>
      </c>
      <c r="B1" s="328" t="s">
        <v>585</v>
      </c>
      <c r="C1" s="308" t="s">
        <v>945</v>
      </c>
      <c r="D1" s="327" t="s">
        <v>946</v>
      </c>
      <c r="E1" s="327" t="s">
        <v>947</v>
      </c>
      <c r="F1" s="327" t="s">
        <v>948</v>
      </c>
      <c r="G1" s="327" t="s">
        <v>949</v>
      </c>
    </row>
    <row r="2" spans="1:7" x14ac:dyDescent="0.2">
      <c r="A2" s="320" t="s">
        <v>584</v>
      </c>
      <c r="B2" s="326" t="s">
        <v>583</v>
      </c>
      <c r="C2" s="325"/>
      <c r="D2" s="325"/>
      <c r="E2" s="325"/>
      <c r="F2" s="325"/>
      <c r="G2" s="325"/>
    </row>
    <row r="3" spans="1:7" x14ac:dyDescent="0.2">
      <c r="A3" s="309">
        <v>45000</v>
      </c>
      <c r="B3" s="313" t="s">
        <v>582</v>
      </c>
      <c r="C3" s="310">
        <v>8466164</v>
      </c>
      <c r="D3" s="310">
        <v>8402068</v>
      </c>
      <c r="E3" s="310">
        <f>E4+E5+E6</f>
        <v>8372275</v>
      </c>
      <c r="F3" s="310">
        <v>0</v>
      </c>
      <c r="G3" s="310">
        <v>0</v>
      </c>
    </row>
    <row r="4" spans="1:7" x14ac:dyDescent="0.2">
      <c r="A4" s="307">
        <v>45100</v>
      </c>
      <c r="B4" s="318" t="s">
        <v>581</v>
      </c>
      <c r="C4" s="321">
        <v>699475</v>
      </c>
      <c r="D4" s="321">
        <v>699475</v>
      </c>
      <c r="E4" s="321">
        <v>699475</v>
      </c>
      <c r="F4" s="321">
        <v>0</v>
      </c>
      <c r="G4" s="317">
        <v>0</v>
      </c>
    </row>
    <row r="5" spans="1:7" x14ac:dyDescent="0.2">
      <c r="A5" s="307">
        <v>45200</v>
      </c>
      <c r="B5" s="318" t="s">
        <v>580</v>
      </c>
      <c r="C5" s="321">
        <v>7958063</v>
      </c>
      <c r="D5" s="321">
        <v>7922721</v>
      </c>
      <c r="E5" s="321">
        <v>7887378</v>
      </c>
      <c r="F5" s="321">
        <v>0</v>
      </c>
      <c r="G5" s="317">
        <v>0</v>
      </c>
    </row>
    <row r="6" spans="1:7" x14ac:dyDescent="0.2">
      <c r="A6" s="306">
        <v>45300</v>
      </c>
      <c r="B6" s="324" t="s">
        <v>579</v>
      </c>
      <c r="C6" s="323">
        <v>-191374</v>
      </c>
      <c r="D6" s="323">
        <v>-220128</v>
      </c>
      <c r="E6" s="323">
        <f>E7+E8</f>
        <v>-214578</v>
      </c>
      <c r="F6" s="323">
        <v>0</v>
      </c>
      <c r="G6" s="323">
        <v>0</v>
      </c>
    </row>
    <row r="7" spans="1:7" x14ac:dyDescent="0.2">
      <c r="A7" s="307">
        <v>45310</v>
      </c>
      <c r="B7" s="318" t="s">
        <v>578</v>
      </c>
      <c r="C7" s="321">
        <v>-193844</v>
      </c>
      <c r="D7" s="321">
        <v>-193374</v>
      </c>
      <c r="E7" s="321">
        <v>-191375</v>
      </c>
      <c r="F7" s="321">
        <v>0</v>
      </c>
      <c r="G7" s="317">
        <v>0</v>
      </c>
    </row>
    <row r="8" spans="1:7" x14ac:dyDescent="0.2">
      <c r="A8" s="307">
        <v>45320</v>
      </c>
      <c r="B8" s="318" t="s">
        <v>577</v>
      </c>
      <c r="C8" s="321">
        <v>2470</v>
      </c>
      <c r="D8" s="321">
        <v>-26754</v>
      </c>
      <c r="E8" s="321">
        <v>-23203</v>
      </c>
      <c r="F8" s="321">
        <v>0</v>
      </c>
      <c r="G8" s="317">
        <v>0</v>
      </c>
    </row>
    <row r="9" spans="1:7" x14ac:dyDescent="0.2">
      <c r="A9" s="309">
        <v>46000</v>
      </c>
      <c r="B9" s="313" t="s">
        <v>576</v>
      </c>
      <c r="C9" s="316">
        <v>0</v>
      </c>
      <c r="D9" s="316">
        <v>0</v>
      </c>
      <c r="E9" s="316">
        <v>0</v>
      </c>
      <c r="F9" s="316">
        <v>0</v>
      </c>
      <c r="G9" s="316">
        <v>0</v>
      </c>
    </row>
    <row r="10" spans="1:7" x14ac:dyDescent="0.2">
      <c r="A10" s="309">
        <v>47000</v>
      </c>
      <c r="B10" s="313" t="s">
        <v>575</v>
      </c>
      <c r="C10" s="316">
        <v>2114176</v>
      </c>
      <c r="D10" s="316">
        <v>2092229</v>
      </c>
      <c r="E10" s="316">
        <f>E11+E17</f>
        <v>2045961</v>
      </c>
      <c r="F10" s="316">
        <v>0</v>
      </c>
      <c r="G10" s="316">
        <v>0</v>
      </c>
    </row>
    <row r="11" spans="1:7" x14ac:dyDescent="0.2">
      <c r="A11" s="309">
        <v>47100</v>
      </c>
      <c r="B11" s="313" t="s">
        <v>574</v>
      </c>
      <c r="C11" s="310">
        <v>1723292</v>
      </c>
      <c r="D11" s="310">
        <v>1723292</v>
      </c>
      <c r="E11" s="310">
        <f>E12+E13+E15</f>
        <v>1723292</v>
      </c>
      <c r="F11" s="310">
        <v>0</v>
      </c>
      <c r="G11" s="310">
        <v>0</v>
      </c>
    </row>
    <row r="12" spans="1:7" x14ac:dyDescent="0.2">
      <c r="A12" s="307">
        <v>47110</v>
      </c>
      <c r="B12" s="318" t="s">
        <v>570</v>
      </c>
      <c r="C12" s="317">
        <v>27135</v>
      </c>
      <c r="D12" s="317">
        <v>27135</v>
      </c>
      <c r="E12" s="317">
        <v>27135</v>
      </c>
      <c r="F12" s="317">
        <v>0</v>
      </c>
      <c r="G12" s="317">
        <v>0</v>
      </c>
    </row>
    <row r="13" spans="1:7" x14ac:dyDescent="0.2">
      <c r="A13" s="307">
        <v>47120</v>
      </c>
      <c r="B13" s="318" t="s">
        <v>573</v>
      </c>
      <c r="C13" s="317">
        <v>94835</v>
      </c>
      <c r="D13" s="317">
        <v>94835</v>
      </c>
      <c r="E13" s="317">
        <v>94835</v>
      </c>
      <c r="F13" s="317">
        <v>0</v>
      </c>
      <c r="G13" s="317">
        <v>0</v>
      </c>
    </row>
    <row r="14" spans="1:7" x14ac:dyDescent="0.2">
      <c r="A14" s="307">
        <v>47130</v>
      </c>
      <c r="B14" s="318" t="s">
        <v>569</v>
      </c>
      <c r="C14" s="317">
        <v>0</v>
      </c>
      <c r="D14" s="317">
        <v>0</v>
      </c>
      <c r="E14" s="317">
        <v>0</v>
      </c>
      <c r="F14" s="317">
        <v>0</v>
      </c>
      <c r="G14" s="317">
        <v>0</v>
      </c>
    </row>
    <row r="15" spans="1:7" x14ac:dyDescent="0.2">
      <c r="A15" s="307">
        <v>47140</v>
      </c>
      <c r="B15" s="318" t="s">
        <v>564</v>
      </c>
      <c r="C15" s="317">
        <v>1601322</v>
      </c>
      <c r="D15" s="317">
        <v>1601322</v>
      </c>
      <c r="E15" s="317">
        <v>1601322</v>
      </c>
      <c r="F15" s="317">
        <v>0</v>
      </c>
      <c r="G15" s="317">
        <v>0</v>
      </c>
    </row>
    <row r="16" spans="1:7" x14ac:dyDescent="0.2">
      <c r="A16" s="307">
        <v>47150</v>
      </c>
      <c r="B16" s="318" t="s">
        <v>572</v>
      </c>
      <c r="C16" s="317">
        <v>0</v>
      </c>
      <c r="D16" s="317">
        <v>0</v>
      </c>
      <c r="E16" s="317">
        <v>0</v>
      </c>
      <c r="F16" s="317">
        <v>0</v>
      </c>
      <c r="G16" s="317">
        <v>0</v>
      </c>
    </row>
    <row r="17" spans="1:7" x14ac:dyDescent="0.2">
      <c r="A17" s="309">
        <v>47200</v>
      </c>
      <c r="B17" s="313" t="s">
        <v>571</v>
      </c>
      <c r="C17" s="310">
        <v>390884</v>
      </c>
      <c r="D17" s="310">
        <v>368937</v>
      </c>
      <c r="E17" s="310">
        <f>E18+E20+E21+E22+E23+E24+E25</f>
        <v>322669</v>
      </c>
      <c r="F17" s="310">
        <v>0</v>
      </c>
      <c r="G17" s="310">
        <v>0</v>
      </c>
    </row>
    <row r="18" spans="1:7" x14ac:dyDescent="0.2">
      <c r="A18" s="307">
        <v>47210</v>
      </c>
      <c r="B18" s="318" t="s">
        <v>570</v>
      </c>
      <c r="C18" s="321">
        <v>7259</v>
      </c>
      <c r="D18" s="321">
        <v>5454</v>
      </c>
      <c r="E18" s="321">
        <v>3645</v>
      </c>
      <c r="F18" s="321">
        <v>0</v>
      </c>
      <c r="G18" s="317">
        <v>0</v>
      </c>
    </row>
    <row r="19" spans="1:7" x14ac:dyDescent="0.2">
      <c r="A19" s="307">
        <v>47220</v>
      </c>
      <c r="B19" s="318" t="s">
        <v>569</v>
      </c>
      <c r="C19" s="321">
        <v>0</v>
      </c>
      <c r="D19" s="321">
        <v>0</v>
      </c>
      <c r="E19" s="321">
        <v>0</v>
      </c>
      <c r="F19" s="321">
        <v>0</v>
      </c>
      <c r="G19" s="317">
        <v>0</v>
      </c>
    </row>
    <row r="20" spans="1:7" x14ac:dyDescent="0.2">
      <c r="A20" s="307">
        <v>47230</v>
      </c>
      <c r="B20" s="318" t="s">
        <v>568</v>
      </c>
      <c r="C20" s="321">
        <v>527</v>
      </c>
      <c r="D20" s="321">
        <v>484</v>
      </c>
      <c r="E20" s="321">
        <v>1474</v>
      </c>
      <c r="F20" s="321">
        <v>0</v>
      </c>
      <c r="G20" s="317">
        <v>0</v>
      </c>
    </row>
    <row r="21" spans="1:7" x14ac:dyDescent="0.2">
      <c r="A21" s="307">
        <v>47240</v>
      </c>
      <c r="B21" s="318" t="s">
        <v>567</v>
      </c>
      <c r="C21" s="321">
        <v>63144</v>
      </c>
      <c r="D21" s="321">
        <v>83144</v>
      </c>
      <c r="E21" s="321">
        <v>58817</v>
      </c>
      <c r="F21" s="321">
        <v>0</v>
      </c>
      <c r="G21" s="317">
        <v>0</v>
      </c>
    </row>
    <row r="22" spans="1:7" x14ac:dyDescent="0.2">
      <c r="A22" s="307">
        <v>47250</v>
      </c>
      <c r="B22" s="318" t="s">
        <v>566</v>
      </c>
      <c r="C22" s="321">
        <v>103481</v>
      </c>
      <c r="D22" s="321">
        <v>81400</v>
      </c>
      <c r="E22" s="321">
        <v>90672</v>
      </c>
      <c r="F22" s="321">
        <v>0</v>
      </c>
      <c r="G22" s="317">
        <v>0</v>
      </c>
    </row>
    <row r="23" spans="1:7" x14ac:dyDescent="0.2">
      <c r="A23" s="307">
        <v>47260</v>
      </c>
      <c r="B23" s="318" t="s">
        <v>565</v>
      </c>
      <c r="C23" s="321">
        <v>100559</v>
      </c>
      <c r="D23" s="321">
        <v>96388</v>
      </c>
      <c r="E23" s="321">
        <v>76815</v>
      </c>
      <c r="F23" s="321">
        <v>0</v>
      </c>
      <c r="G23" s="322">
        <v>0</v>
      </c>
    </row>
    <row r="24" spans="1:7" x14ac:dyDescent="0.2">
      <c r="A24" s="307">
        <v>47280</v>
      </c>
      <c r="B24" s="318" t="s">
        <v>564</v>
      </c>
      <c r="C24" s="321">
        <v>43017</v>
      </c>
      <c r="D24" s="321">
        <v>32195</v>
      </c>
      <c r="E24" s="321">
        <v>21374</v>
      </c>
      <c r="F24" s="321">
        <v>0</v>
      </c>
      <c r="G24" s="317">
        <v>0</v>
      </c>
    </row>
    <row r="25" spans="1:7" x14ac:dyDescent="0.2">
      <c r="A25" s="307">
        <v>47290</v>
      </c>
      <c r="B25" s="318" t="s">
        <v>563</v>
      </c>
      <c r="C25" s="321">
        <v>72897</v>
      </c>
      <c r="D25" s="321">
        <v>69872</v>
      </c>
      <c r="E25" s="321">
        <v>69872</v>
      </c>
      <c r="F25" s="321">
        <v>0</v>
      </c>
      <c r="G25" s="317">
        <v>0</v>
      </c>
    </row>
    <row r="26" spans="1:7" x14ac:dyDescent="0.2">
      <c r="A26" s="309">
        <v>48000</v>
      </c>
      <c r="B26" s="313" t="s">
        <v>562</v>
      </c>
      <c r="C26" s="310">
        <v>10580340</v>
      </c>
      <c r="D26" s="310">
        <v>10494297</v>
      </c>
      <c r="E26" s="310">
        <f>E3+E9+E10</f>
        <v>10418236</v>
      </c>
      <c r="F26" s="310">
        <v>0</v>
      </c>
      <c r="G26" s="310">
        <v>0</v>
      </c>
    </row>
    <row r="27" spans="1:7" x14ac:dyDescent="0.2">
      <c r="A27" s="320"/>
      <c r="B27" s="319"/>
      <c r="C27" s="314"/>
      <c r="D27" s="314"/>
      <c r="E27" s="314"/>
      <c r="F27" s="314"/>
      <c r="G27" s="314"/>
    </row>
    <row r="28" spans="1:7" x14ac:dyDescent="0.2">
      <c r="A28" s="309">
        <v>49000</v>
      </c>
      <c r="B28" s="313" t="s">
        <v>561</v>
      </c>
      <c r="C28" s="310">
        <v>10064286</v>
      </c>
      <c r="D28" s="310">
        <v>9992520</v>
      </c>
      <c r="E28" s="310">
        <f>E29+E32</f>
        <v>9924050</v>
      </c>
      <c r="F28" s="310">
        <v>0</v>
      </c>
      <c r="G28" s="310">
        <v>0</v>
      </c>
    </row>
    <row r="29" spans="1:7" x14ac:dyDescent="0.2">
      <c r="A29" s="309">
        <v>49100</v>
      </c>
      <c r="B29" s="313" t="s">
        <v>560</v>
      </c>
      <c r="C29" s="310">
        <v>12661</v>
      </c>
      <c r="D29" s="310">
        <v>11518</v>
      </c>
      <c r="E29" s="310">
        <f>E30</f>
        <v>11152</v>
      </c>
      <c r="F29" s="310">
        <v>0</v>
      </c>
      <c r="G29" s="310">
        <v>0</v>
      </c>
    </row>
    <row r="30" spans="1:7" x14ac:dyDescent="0.2">
      <c r="A30" s="307">
        <v>49110</v>
      </c>
      <c r="B30" s="318" t="s">
        <v>559</v>
      </c>
      <c r="C30" s="317">
        <v>12661</v>
      </c>
      <c r="D30" s="317">
        <v>11518</v>
      </c>
      <c r="E30" s="317">
        <v>11152</v>
      </c>
      <c r="F30" s="317">
        <v>0</v>
      </c>
      <c r="G30" s="317">
        <v>0</v>
      </c>
    </row>
    <row r="31" spans="1:7" x14ac:dyDescent="0.2">
      <c r="A31" s="307">
        <v>49120</v>
      </c>
      <c r="B31" s="318" t="s">
        <v>558</v>
      </c>
      <c r="C31" s="317">
        <v>0</v>
      </c>
      <c r="D31" s="317">
        <v>0</v>
      </c>
      <c r="E31" s="317">
        <v>0</v>
      </c>
      <c r="F31" s="317">
        <v>0</v>
      </c>
      <c r="G31" s="317">
        <v>0</v>
      </c>
    </row>
    <row r="32" spans="1:7" x14ac:dyDescent="0.2">
      <c r="A32" s="309">
        <v>49200</v>
      </c>
      <c r="B32" s="313" t="s">
        <v>557</v>
      </c>
      <c r="C32" s="310">
        <v>10051625</v>
      </c>
      <c r="D32" s="310">
        <v>9981002</v>
      </c>
      <c r="E32" s="310">
        <f>E33+E35+E36</f>
        <v>9912898</v>
      </c>
      <c r="F32" s="310">
        <v>0</v>
      </c>
      <c r="G32" s="310">
        <v>0</v>
      </c>
    </row>
    <row r="33" spans="1:7" x14ac:dyDescent="0.2">
      <c r="A33" s="307">
        <v>49210</v>
      </c>
      <c r="B33" s="318" t="s">
        <v>556</v>
      </c>
      <c r="C33" s="317">
        <v>9569593</v>
      </c>
      <c r="D33" s="317">
        <v>9518808</v>
      </c>
      <c r="E33" s="317">
        <v>9468022</v>
      </c>
      <c r="F33" s="317">
        <v>0</v>
      </c>
      <c r="G33" s="317">
        <v>0</v>
      </c>
    </row>
    <row r="34" spans="1:7" x14ac:dyDescent="0.2">
      <c r="A34" s="307">
        <v>49220</v>
      </c>
      <c r="B34" s="318" t="s">
        <v>555</v>
      </c>
      <c r="C34" s="317">
        <v>0</v>
      </c>
      <c r="D34" s="317">
        <v>0</v>
      </c>
      <c r="E34" s="317">
        <v>0</v>
      </c>
      <c r="F34" s="317">
        <v>0</v>
      </c>
      <c r="G34" s="317">
        <v>0</v>
      </c>
    </row>
    <row r="35" spans="1:7" x14ac:dyDescent="0.2">
      <c r="A35" s="307">
        <v>49230</v>
      </c>
      <c r="B35" s="318" t="s">
        <v>554</v>
      </c>
      <c r="C35" s="317">
        <v>479830</v>
      </c>
      <c r="D35" s="317">
        <v>459992</v>
      </c>
      <c r="E35" s="317">
        <v>442674</v>
      </c>
      <c r="F35" s="317">
        <v>0</v>
      </c>
      <c r="G35" s="317">
        <v>0</v>
      </c>
    </row>
    <row r="36" spans="1:7" x14ac:dyDescent="0.2">
      <c r="A36" s="307">
        <v>49240</v>
      </c>
      <c r="B36" s="318" t="s">
        <v>553</v>
      </c>
      <c r="C36" s="317">
        <v>2202</v>
      </c>
      <c r="D36" s="317">
        <v>2202</v>
      </c>
      <c r="E36" s="317">
        <v>2202</v>
      </c>
      <c r="F36" s="317">
        <v>0</v>
      </c>
      <c r="G36" s="317">
        <v>0</v>
      </c>
    </row>
    <row r="37" spans="1:7" x14ac:dyDescent="0.2">
      <c r="A37" s="307">
        <v>49250</v>
      </c>
      <c r="B37" s="318" t="s">
        <v>552</v>
      </c>
      <c r="C37" s="317">
        <v>0</v>
      </c>
      <c r="D37" s="317">
        <v>0</v>
      </c>
      <c r="E37" s="317">
        <v>0</v>
      </c>
      <c r="F37" s="317">
        <v>0</v>
      </c>
      <c r="G37" s="317">
        <v>0</v>
      </c>
    </row>
    <row r="38" spans="1:7" x14ac:dyDescent="0.2">
      <c r="A38" s="307">
        <v>49260</v>
      </c>
      <c r="B38" s="318" t="s">
        <v>551</v>
      </c>
      <c r="C38" s="317">
        <v>0</v>
      </c>
      <c r="D38" s="317">
        <v>0</v>
      </c>
      <c r="E38" s="317">
        <v>0</v>
      </c>
      <c r="F38" s="317">
        <v>0</v>
      </c>
      <c r="G38" s="317">
        <v>0</v>
      </c>
    </row>
    <row r="39" spans="1:7" x14ac:dyDescent="0.2">
      <c r="A39" s="309">
        <v>49300</v>
      </c>
      <c r="B39" s="313" t="s">
        <v>550</v>
      </c>
      <c r="C39" s="310">
        <v>0</v>
      </c>
      <c r="D39" s="310">
        <v>0</v>
      </c>
      <c r="E39" s="310">
        <v>0</v>
      </c>
      <c r="F39" s="310">
        <v>0</v>
      </c>
      <c r="G39" s="310">
        <v>0</v>
      </c>
    </row>
    <row r="40" spans="1:7" x14ac:dyDescent="0.2">
      <c r="A40" s="305">
        <v>49310</v>
      </c>
      <c r="B40" s="318" t="s">
        <v>549</v>
      </c>
      <c r="C40" s="317">
        <v>0</v>
      </c>
      <c r="D40" s="317">
        <v>0</v>
      </c>
      <c r="E40" s="317">
        <v>0</v>
      </c>
      <c r="F40" s="317">
        <v>0</v>
      </c>
      <c r="G40" s="317">
        <v>0</v>
      </c>
    </row>
    <row r="41" spans="1:7" x14ac:dyDescent="0.2">
      <c r="A41" s="305">
        <v>49320</v>
      </c>
      <c r="B41" s="318" t="s">
        <v>548</v>
      </c>
      <c r="C41" s="317">
        <v>0</v>
      </c>
      <c r="D41" s="317">
        <v>0</v>
      </c>
      <c r="E41" s="317">
        <v>0</v>
      </c>
      <c r="F41" s="317">
        <v>0</v>
      </c>
      <c r="G41" s="317">
        <v>0</v>
      </c>
    </row>
    <row r="42" spans="1:7" x14ac:dyDescent="0.2">
      <c r="A42" s="309">
        <v>50000</v>
      </c>
      <c r="B42" s="313" t="s">
        <v>547</v>
      </c>
      <c r="C42" s="310">
        <v>516054</v>
      </c>
      <c r="D42" s="310">
        <v>501777</v>
      </c>
      <c r="E42" s="310">
        <f>E43+E47+E53</f>
        <v>494186</v>
      </c>
      <c r="F42" s="310">
        <v>0</v>
      </c>
      <c r="G42" s="310">
        <v>0</v>
      </c>
    </row>
    <row r="43" spans="1:7" x14ac:dyDescent="0.2">
      <c r="A43" s="309">
        <v>50100</v>
      </c>
      <c r="B43" s="313" t="s">
        <v>546</v>
      </c>
      <c r="C43" s="310">
        <v>191402</v>
      </c>
      <c r="D43" s="310">
        <v>190272</v>
      </c>
      <c r="E43" s="310">
        <f>E44</f>
        <v>192727</v>
      </c>
      <c r="F43" s="310">
        <v>0</v>
      </c>
      <c r="G43" s="310">
        <v>0</v>
      </c>
    </row>
    <row r="44" spans="1:7" x14ac:dyDescent="0.2">
      <c r="A44" s="307">
        <v>50110</v>
      </c>
      <c r="B44" s="318" t="s">
        <v>545</v>
      </c>
      <c r="C44" s="317">
        <v>191402</v>
      </c>
      <c r="D44" s="317">
        <v>190272</v>
      </c>
      <c r="E44" s="317">
        <v>192727</v>
      </c>
      <c r="F44" s="317">
        <v>0</v>
      </c>
      <c r="G44" s="317">
        <v>0</v>
      </c>
    </row>
    <row r="45" spans="1:7" x14ac:dyDescent="0.2">
      <c r="A45" s="307">
        <v>50120</v>
      </c>
      <c r="B45" s="318" t="s">
        <v>544</v>
      </c>
      <c r="C45" s="317">
        <v>0</v>
      </c>
      <c r="D45" s="317">
        <v>0</v>
      </c>
      <c r="E45" s="317">
        <v>0</v>
      </c>
      <c r="F45" s="317">
        <v>0</v>
      </c>
      <c r="G45" s="317">
        <v>0</v>
      </c>
    </row>
    <row r="46" spans="1:7" x14ac:dyDescent="0.2">
      <c r="A46" s="307">
        <v>50130</v>
      </c>
      <c r="B46" s="318" t="s">
        <v>543</v>
      </c>
      <c r="C46" s="317">
        <v>0</v>
      </c>
      <c r="D46" s="317">
        <v>0</v>
      </c>
      <c r="E46" s="317">
        <v>0</v>
      </c>
      <c r="F46" s="317">
        <v>0</v>
      </c>
      <c r="G46" s="317">
        <v>0</v>
      </c>
    </row>
    <row r="47" spans="1:7" x14ac:dyDescent="0.2">
      <c r="A47" s="309">
        <v>50200</v>
      </c>
      <c r="B47" s="313" t="s">
        <v>542</v>
      </c>
      <c r="C47" s="310">
        <v>66523</v>
      </c>
      <c r="D47" s="310">
        <v>115902</v>
      </c>
      <c r="E47" s="310">
        <f>E48+E50+E51</f>
        <v>97432</v>
      </c>
      <c r="F47" s="310">
        <v>0</v>
      </c>
      <c r="G47" s="310">
        <v>0</v>
      </c>
    </row>
    <row r="48" spans="1:7" x14ac:dyDescent="0.2">
      <c r="A48" s="307">
        <v>50210</v>
      </c>
      <c r="B48" s="318" t="s">
        <v>541</v>
      </c>
      <c r="C48" s="317">
        <v>63975</v>
      </c>
      <c r="D48" s="317">
        <v>113134</v>
      </c>
      <c r="E48" s="317">
        <v>95572</v>
      </c>
      <c r="F48" s="317">
        <v>0</v>
      </c>
      <c r="G48" s="317">
        <v>0</v>
      </c>
    </row>
    <row r="49" spans="1:7" x14ac:dyDescent="0.2">
      <c r="A49" s="307">
        <v>50220</v>
      </c>
      <c r="B49" s="318" t="s">
        <v>540</v>
      </c>
      <c r="C49" s="317">
        <v>0</v>
      </c>
      <c r="D49" s="317">
        <v>0</v>
      </c>
      <c r="E49" s="317">
        <v>0</v>
      </c>
      <c r="F49" s="317">
        <v>0</v>
      </c>
      <c r="G49" s="317">
        <v>0</v>
      </c>
    </row>
    <row r="50" spans="1:7" x14ac:dyDescent="0.2">
      <c r="A50" s="307">
        <v>50230</v>
      </c>
      <c r="B50" s="318" t="s">
        <v>539</v>
      </c>
      <c r="C50" s="317">
        <v>549</v>
      </c>
      <c r="D50" s="317">
        <v>225</v>
      </c>
      <c r="E50" s="317">
        <v>227</v>
      </c>
      <c r="F50" s="317">
        <v>0</v>
      </c>
      <c r="G50" s="317">
        <v>0</v>
      </c>
    </row>
    <row r="51" spans="1:7" x14ac:dyDescent="0.2">
      <c r="A51" s="307">
        <v>50240</v>
      </c>
      <c r="B51" s="318" t="s">
        <v>538</v>
      </c>
      <c r="C51" s="317">
        <v>1999</v>
      </c>
      <c r="D51" s="317">
        <v>2543</v>
      </c>
      <c r="E51" s="317">
        <v>1633</v>
      </c>
      <c r="F51" s="317">
        <v>0</v>
      </c>
      <c r="G51" s="317">
        <v>0</v>
      </c>
    </row>
    <row r="52" spans="1:7" x14ac:dyDescent="0.2">
      <c r="A52" s="307">
        <v>50250</v>
      </c>
      <c r="B52" s="318" t="s">
        <v>537</v>
      </c>
      <c r="C52" s="317">
        <v>0</v>
      </c>
      <c r="D52" s="317">
        <v>0</v>
      </c>
      <c r="E52" s="317">
        <v>0</v>
      </c>
      <c r="F52" s="317">
        <v>0</v>
      </c>
      <c r="G52" s="317">
        <v>0</v>
      </c>
    </row>
    <row r="53" spans="1:7" x14ac:dyDescent="0.2">
      <c r="A53" s="309">
        <v>50300</v>
      </c>
      <c r="B53" s="313" t="s">
        <v>536</v>
      </c>
      <c r="C53" s="316">
        <v>258129</v>
      </c>
      <c r="D53" s="316">
        <v>195603</v>
      </c>
      <c r="E53" s="316">
        <v>204027</v>
      </c>
      <c r="F53" s="316">
        <v>0</v>
      </c>
      <c r="G53" s="316">
        <v>0</v>
      </c>
    </row>
    <row r="54" spans="1:7" x14ac:dyDescent="0.2">
      <c r="A54" s="309">
        <v>51000</v>
      </c>
      <c r="B54" s="313" t="s">
        <v>535</v>
      </c>
      <c r="C54" s="310">
        <v>10580340</v>
      </c>
      <c r="D54" s="310">
        <v>10494297</v>
      </c>
      <c r="E54" s="310">
        <f>E28+E42</f>
        <v>10418236</v>
      </c>
      <c r="F54" s="310">
        <v>0</v>
      </c>
      <c r="G54" s="310">
        <v>0</v>
      </c>
    </row>
    <row r="55" spans="1:7" x14ac:dyDescent="0.2">
      <c r="A55" s="307"/>
      <c r="B55" s="315"/>
      <c r="C55" s="314"/>
      <c r="D55" s="314"/>
      <c r="E55" s="314"/>
      <c r="F55" s="314"/>
      <c r="G55" s="314"/>
    </row>
    <row r="56" spans="1:7" x14ac:dyDescent="0.2">
      <c r="A56" s="309" t="s">
        <v>442</v>
      </c>
      <c r="B56" s="313" t="s">
        <v>534</v>
      </c>
      <c r="C56" s="310">
        <v>2114176</v>
      </c>
      <c r="D56" s="310">
        <v>2092229</v>
      </c>
      <c r="E56" s="310">
        <f>E57+E58</f>
        <v>2045961</v>
      </c>
      <c r="F56" s="310">
        <v>0</v>
      </c>
      <c r="G56" s="310">
        <v>0</v>
      </c>
    </row>
    <row r="57" spans="1:7" x14ac:dyDescent="0.2">
      <c r="A57" s="309">
        <v>21000</v>
      </c>
      <c r="B57" s="312" t="s">
        <v>533</v>
      </c>
      <c r="C57" s="310">
        <f>C11</f>
        <v>1723292</v>
      </c>
      <c r="D57" s="310">
        <f t="shared" ref="D57:G57" si="0">D11</f>
        <v>1723292</v>
      </c>
      <c r="E57" s="310">
        <f t="shared" si="0"/>
        <v>1723292</v>
      </c>
      <c r="F57" s="310">
        <f t="shared" si="0"/>
        <v>0</v>
      </c>
      <c r="G57" s="310">
        <f t="shared" si="0"/>
        <v>0</v>
      </c>
    </row>
    <row r="58" spans="1:7" x14ac:dyDescent="0.2">
      <c r="A58" s="309">
        <v>22000</v>
      </c>
      <c r="B58" s="311" t="s">
        <v>532</v>
      </c>
      <c r="C58" s="310">
        <f>C17</f>
        <v>390884</v>
      </c>
      <c r="D58" s="310">
        <f t="shared" ref="D58:G58" si="1">D17</f>
        <v>368937</v>
      </c>
      <c r="E58" s="310">
        <f t="shared" si="1"/>
        <v>322669</v>
      </c>
      <c r="F58" s="310">
        <f t="shared" si="1"/>
        <v>0</v>
      </c>
      <c r="G58" s="310">
        <f t="shared" si="1"/>
        <v>0</v>
      </c>
    </row>
  </sheetData>
  <pageMargins left="0.70866141732283472" right="0.70866141732283472" top="0.86614173228346458" bottom="0.74803149606299213" header="0.31496062992125984" footer="0.31496062992125984"/>
  <pageSetup paperSize="9" scale="84" fitToHeight="2" orientation="portrait" verticalDpi="0" r:id="rId1"/>
  <headerFooter>
    <oddHeader>&amp;C&amp;"Arial,Bold"
Bilance&amp;R5.pielikums</oddHeader>
    <oddFooter>&amp;L&amp;F   &amp;A&amp;R&amp;P</oddFooter>
  </headerFooter>
  <ignoredErrors>
    <ignoredError sqref="E1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Layout" topLeftCell="A34" zoomScaleNormal="100" workbookViewId="0">
      <selection activeCell="C48" sqref="C48"/>
    </sheetView>
  </sheetViews>
  <sheetFormatPr defaultRowHeight="11.25" x14ac:dyDescent="0.2"/>
  <cols>
    <col min="1" max="1" width="4.85546875" style="158" bestFit="1" customWidth="1"/>
    <col min="2" max="2" width="49.7109375" style="157" customWidth="1"/>
    <col min="3" max="3" width="11.42578125" style="156" customWidth="1"/>
    <col min="4" max="4" width="12.7109375" style="156" customWidth="1"/>
    <col min="5" max="5" width="22.85546875" style="155" customWidth="1"/>
    <col min="6" max="6" width="31.140625" style="154" customWidth="1"/>
    <col min="7" max="7" width="9.140625" style="154" hidden="1" customWidth="1"/>
    <col min="8" max="16384" width="9.140625" style="154"/>
  </cols>
  <sheetData>
    <row r="1" spans="1:7" s="167" customFormat="1" ht="46.5" customHeight="1" x14ac:dyDescent="0.2">
      <c r="A1" s="171" t="s">
        <v>635</v>
      </c>
      <c r="B1" s="169" t="s">
        <v>653</v>
      </c>
      <c r="C1" s="169" t="s">
        <v>652</v>
      </c>
      <c r="D1" s="169" t="s">
        <v>651</v>
      </c>
      <c r="E1" s="170" t="s">
        <v>650</v>
      </c>
      <c r="F1" s="169" t="s">
        <v>629</v>
      </c>
      <c r="G1" s="168"/>
    </row>
    <row r="2" spans="1:7" x14ac:dyDescent="0.2">
      <c r="A2" s="165" t="s">
        <v>628</v>
      </c>
      <c r="B2" s="164" t="s">
        <v>541</v>
      </c>
      <c r="C2" s="16">
        <f>SUM(C3:C21)</f>
        <v>95572</v>
      </c>
      <c r="D2" s="229"/>
      <c r="E2" s="166"/>
      <c r="F2" s="163"/>
      <c r="G2" s="161"/>
    </row>
    <row r="3" spans="1:7" s="255" customFormat="1" x14ac:dyDescent="0.2">
      <c r="A3" s="251">
        <v>1.1000000000000001</v>
      </c>
      <c r="B3" s="267" t="s">
        <v>809</v>
      </c>
      <c r="C3" s="339">
        <v>978</v>
      </c>
      <c r="D3" s="496"/>
      <c r="E3" s="497"/>
      <c r="F3" s="498" t="s">
        <v>810</v>
      </c>
      <c r="G3" s="249"/>
    </row>
    <row r="4" spans="1:7" s="255" customFormat="1" x14ac:dyDescent="0.2">
      <c r="A4" s="251">
        <v>1.2</v>
      </c>
      <c r="B4" s="267" t="s">
        <v>714</v>
      </c>
      <c r="C4" s="339">
        <v>291</v>
      </c>
      <c r="D4" s="496"/>
      <c r="E4" s="497"/>
      <c r="F4" s="499" t="s">
        <v>827</v>
      </c>
      <c r="G4" s="249"/>
    </row>
    <row r="5" spans="1:7" s="255" customFormat="1" ht="22.5" x14ac:dyDescent="0.2">
      <c r="A5" s="251">
        <v>1.3</v>
      </c>
      <c r="B5" s="267" t="s">
        <v>811</v>
      </c>
      <c r="C5" s="339">
        <v>179</v>
      </c>
      <c r="D5" s="496"/>
      <c r="E5" s="497"/>
      <c r="F5" s="498" t="s">
        <v>812</v>
      </c>
      <c r="G5" s="249"/>
    </row>
    <row r="6" spans="1:7" s="255" customFormat="1" ht="11.25" customHeight="1" x14ac:dyDescent="0.2">
      <c r="A6" s="251">
        <v>1.4</v>
      </c>
      <c r="B6" s="267" t="s">
        <v>813</v>
      </c>
      <c r="C6" s="339">
        <v>240</v>
      </c>
      <c r="D6" s="496"/>
      <c r="E6" s="497"/>
      <c r="F6" s="498" t="s">
        <v>828</v>
      </c>
      <c r="G6" s="249"/>
    </row>
    <row r="7" spans="1:7" s="255" customFormat="1" x14ac:dyDescent="0.2">
      <c r="A7" s="251">
        <v>1.5</v>
      </c>
      <c r="B7" s="318" t="s">
        <v>814</v>
      </c>
      <c r="C7" s="500">
        <v>27</v>
      </c>
      <c r="D7" s="501"/>
      <c r="E7" s="502"/>
      <c r="F7" s="499" t="s">
        <v>823</v>
      </c>
      <c r="G7" s="249"/>
    </row>
    <row r="8" spans="1:7" s="255" customFormat="1" x14ac:dyDescent="0.2">
      <c r="A8" s="251">
        <v>1.6</v>
      </c>
      <c r="B8" s="318" t="s">
        <v>815</v>
      </c>
      <c r="C8" s="500">
        <v>91</v>
      </c>
      <c r="D8" s="501"/>
      <c r="E8" s="502"/>
      <c r="F8" s="499" t="s">
        <v>823</v>
      </c>
      <c r="G8" s="249"/>
    </row>
    <row r="9" spans="1:7" s="255" customFormat="1" x14ac:dyDescent="0.2">
      <c r="A9" s="251">
        <v>1.7</v>
      </c>
      <c r="B9" s="318" t="s">
        <v>816</v>
      </c>
      <c r="C9" s="500">
        <v>110</v>
      </c>
      <c r="D9" s="501"/>
      <c r="E9" s="502"/>
      <c r="F9" s="499" t="s">
        <v>823</v>
      </c>
      <c r="G9" s="249"/>
    </row>
    <row r="10" spans="1:7" s="255" customFormat="1" x14ac:dyDescent="0.2">
      <c r="A10" s="251">
        <v>1.8</v>
      </c>
      <c r="B10" s="318" t="s">
        <v>817</v>
      </c>
      <c r="C10" s="500">
        <v>78</v>
      </c>
      <c r="D10" s="501"/>
      <c r="E10" s="502"/>
      <c r="F10" s="499" t="s">
        <v>823</v>
      </c>
      <c r="G10" s="249"/>
    </row>
    <row r="11" spans="1:7" s="255" customFormat="1" x14ac:dyDescent="0.2">
      <c r="A11" s="251">
        <v>1.9</v>
      </c>
      <c r="B11" s="318" t="s">
        <v>818</v>
      </c>
      <c r="C11" s="500">
        <v>29</v>
      </c>
      <c r="D11" s="501"/>
      <c r="E11" s="502"/>
      <c r="F11" s="499" t="s">
        <v>823</v>
      </c>
      <c r="G11" s="249"/>
    </row>
    <row r="12" spans="1:7" s="255" customFormat="1" x14ac:dyDescent="0.2">
      <c r="A12" s="251">
        <v>2</v>
      </c>
      <c r="B12" s="318" t="s">
        <v>819</v>
      </c>
      <c r="C12" s="500">
        <v>362</v>
      </c>
      <c r="D12" s="501"/>
      <c r="E12" s="502"/>
      <c r="F12" s="499" t="s">
        <v>823</v>
      </c>
      <c r="G12" s="249"/>
    </row>
    <row r="13" spans="1:7" s="255" customFormat="1" x14ac:dyDescent="0.2">
      <c r="A13" s="251">
        <v>2.1</v>
      </c>
      <c r="B13" s="318" t="s">
        <v>820</v>
      </c>
      <c r="C13" s="500">
        <v>160</v>
      </c>
      <c r="D13" s="501"/>
      <c r="E13" s="502"/>
      <c r="F13" s="499" t="s">
        <v>823</v>
      </c>
      <c r="G13" s="249"/>
    </row>
    <row r="14" spans="1:7" s="255" customFormat="1" x14ac:dyDescent="0.2">
      <c r="A14" s="251">
        <v>2.2000000000000002</v>
      </c>
      <c r="B14" s="318" t="s">
        <v>821</v>
      </c>
      <c r="C14" s="500">
        <v>68</v>
      </c>
      <c r="D14" s="501"/>
      <c r="E14" s="502"/>
      <c r="F14" s="499" t="s">
        <v>823</v>
      </c>
      <c r="G14" s="249"/>
    </row>
    <row r="15" spans="1:7" s="255" customFormat="1" x14ac:dyDescent="0.2">
      <c r="A15" s="251">
        <v>2.2999999999999998</v>
      </c>
      <c r="B15" s="318" t="s">
        <v>822</v>
      </c>
      <c r="C15" s="500">
        <v>66</v>
      </c>
      <c r="D15" s="501"/>
      <c r="E15" s="502"/>
      <c r="F15" s="499" t="s">
        <v>823</v>
      </c>
      <c r="G15" s="249"/>
    </row>
    <row r="16" spans="1:7" s="255" customFormat="1" x14ac:dyDescent="0.2">
      <c r="A16" s="251">
        <v>2.4</v>
      </c>
      <c r="B16" s="267" t="s">
        <v>824</v>
      </c>
      <c r="C16" s="339">
        <v>28</v>
      </c>
      <c r="D16" s="496"/>
      <c r="E16" s="497"/>
      <c r="F16" s="498" t="s">
        <v>825</v>
      </c>
      <c r="G16" s="249"/>
    </row>
    <row r="17" spans="1:7" s="255" customFormat="1" x14ac:dyDescent="0.2">
      <c r="A17" s="251">
        <v>2.5</v>
      </c>
      <c r="B17" s="267" t="s">
        <v>826</v>
      </c>
      <c r="C17" s="339">
        <v>57</v>
      </c>
      <c r="D17" s="496"/>
      <c r="E17" s="497"/>
      <c r="F17" s="499" t="s">
        <v>827</v>
      </c>
      <c r="G17" s="249"/>
    </row>
    <row r="18" spans="1:7" s="255" customFormat="1" ht="22.5" x14ac:dyDescent="0.2">
      <c r="A18" s="251">
        <v>2.6</v>
      </c>
      <c r="B18" s="267" t="s">
        <v>829</v>
      </c>
      <c r="C18" s="339">
        <v>52</v>
      </c>
      <c r="D18" s="496"/>
      <c r="E18" s="497"/>
      <c r="F18" s="498" t="s">
        <v>812</v>
      </c>
      <c r="G18" s="249"/>
    </row>
    <row r="19" spans="1:7" s="255" customFormat="1" x14ac:dyDescent="0.2">
      <c r="A19" s="251">
        <v>2.7</v>
      </c>
      <c r="B19" s="318" t="s">
        <v>830</v>
      </c>
      <c r="C19" s="486">
        <v>16</v>
      </c>
      <c r="D19" s="503"/>
      <c r="E19" s="504"/>
      <c r="F19" s="499" t="s">
        <v>831</v>
      </c>
      <c r="G19" s="249"/>
    </row>
    <row r="20" spans="1:7" x14ac:dyDescent="0.2">
      <c r="A20" s="251">
        <v>2.8</v>
      </c>
      <c r="B20" s="318" t="s">
        <v>722</v>
      </c>
      <c r="C20" s="486">
        <v>54493</v>
      </c>
      <c r="D20" s="503"/>
      <c r="E20" s="504"/>
      <c r="F20" s="499" t="s">
        <v>907</v>
      </c>
      <c r="G20" s="161"/>
    </row>
    <row r="21" spans="1:7" x14ac:dyDescent="0.2">
      <c r="A21" s="251" t="s">
        <v>927</v>
      </c>
      <c r="B21" s="318" t="s">
        <v>906</v>
      </c>
      <c r="C21" s="486">
        <v>38247</v>
      </c>
      <c r="D21" s="503"/>
      <c r="E21" s="504"/>
      <c r="F21" s="499" t="s">
        <v>908</v>
      </c>
      <c r="G21" s="161"/>
    </row>
    <row r="22" spans="1:7" x14ac:dyDescent="0.2">
      <c r="A22" s="251" t="s">
        <v>928</v>
      </c>
      <c r="B22" s="505"/>
      <c r="C22" s="505"/>
      <c r="D22" s="505"/>
      <c r="E22" s="505"/>
      <c r="F22" s="505"/>
      <c r="G22" s="161"/>
    </row>
    <row r="23" spans="1:7" x14ac:dyDescent="0.2">
      <c r="A23" s="165" t="s">
        <v>612</v>
      </c>
      <c r="B23" s="164" t="s">
        <v>540</v>
      </c>
      <c r="C23" s="16"/>
      <c r="D23" s="494"/>
      <c r="E23" s="495"/>
      <c r="F23" s="163"/>
      <c r="G23" s="161"/>
    </row>
    <row r="24" spans="1:7" x14ac:dyDescent="0.2">
      <c r="A24" s="162" t="s">
        <v>611</v>
      </c>
      <c r="B24" s="423" t="s">
        <v>586</v>
      </c>
      <c r="C24" s="424"/>
      <c r="D24" s="425"/>
      <c r="E24" s="426"/>
      <c r="F24" s="427"/>
      <c r="G24" s="161"/>
    </row>
    <row r="25" spans="1:7" x14ac:dyDescent="0.2">
      <c r="A25" s="162" t="s">
        <v>608</v>
      </c>
      <c r="B25" s="423" t="s">
        <v>586</v>
      </c>
      <c r="C25" s="424"/>
      <c r="D25" s="425"/>
      <c r="E25" s="426"/>
      <c r="F25" s="427"/>
      <c r="G25" s="161"/>
    </row>
    <row r="26" spans="1:7" x14ac:dyDescent="0.2">
      <c r="A26" s="162" t="s">
        <v>587</v>
      </c>
      <c r="B26" s="423" t="s">
        <v>586</v>
      </c>
      <c r="C26" s="424"/>
      <c r="D26" s="425"/>
      <c r="E26" s="426"/>
      <c r="F26" s="427"/>
      <c r="G26" s="161"/>
    </row>
    <row r="27" spans="1:7" x14ac:dyDescent="0.2">
      <c r="A27" s="165" t="s">
        <v>648</v>
      </c>
      <c r="B27" s="164" t="s">
        <v>539</v>
      </c>
      <c r="C27" s="16">
        <f>C28+C29+C30</f>
        <v>227</v>
      </c>
      <c r="D27" s="494"/>
      <c r="E27" s="495"/>
      <c r="F27" s="163"/>
      <c r="G27" s="161"/>
    </row>
    <row r="28" spans="1:7" x14ac:dyDescent="0.2">
      <c r="A28" s="162" t="s">
        <v>647</v>
      </c>
      <c r="B28" s="318" t="s">
        <v>808</v>
      </c>
      <c r="C28" s="486">
        <v>70</v>
      </c>
      <c r="D28" s="491"/>
      <c r="E28" s="492"/>
      <c r="F28" s="493" t="s">
        <v>902</v>
      </c>
      <c r="G28" s="161"/>
    </row>
    <row r="29" spans="1:7" x14ac:dyDescent="0.2">
      <c r="A29" s="162" t="s">
        <v>646</v>
      </c>
      <c r="B29" s="267" t="s">
        <v>904</v>
      </c>
      <c r="C29" s="486">
        <v>157</v>
      </c>
      <c r="D29" s="491"/>
      <c r="E29" s="492"/>
      <c r="F29" s="267" t="s">
        <v>904</v>
      </c>
      <c r="G29" s="161"/>
    </row>
    <row r="30" spans="1:7" x14ac:dyDescent="0.2">
      <c r="A30" s="162" t="s">
        <v>905</v>
      </c>
      <c r="B30" s="267"/>
      <c r="C30" s="486"/>
      <c r="D30" s="491"/>
      <c r="E30" s="492"/>
      <c r="F30" s="267"/>
      <c r="G30" s="161"/>
    </row>
    <row r="31" spans="1:7" ht="16.5" customHeight="1" x14ac:dyDescent="0.2">
      <c r="A31" s="165" t="s">
        <v>645</v>
      </c>
      <c r="B31" s="164" t="s">
        <v>538</v>
      </c>
      <c r="C31" s="16">
        <f>SUM(C32:C38)</f>
        <v>1633.1399999999999</v>
      </c>
      <c r="D31" s="494"/>
      <c r="E31" s="495"/>
      <c r="F31" s="163"/>
      <c r="G31" s="161"/>
    </row>
    <row r="32" spans="1:7" ht="16.5" customHeight="1" x14ac:dyDescent="0.2">
      <c r="A32" s="269" t="s">
        <v>644</v>
      </c>
      <c r="B32" s="267" t="s">
        <v>63</v>
      </c>
      <c r="C32" s="506">
        <v>289</v>
      </c>
      <c r="D32" s="507"/>
      <c r="E32" s="508"/>
      <c r="F32" s="509" t="s">
        <v>63</v>
      </c>
      <c r="G32" s="267" t="s">
        <v>63</v>
      </c>
    </row>
    <row r="33" spans="1:7" ht="16.5" customHeight="1" x14ac:dyDescent="0.2">
      <c r="A33" s="269" t="s">
        <v>643</v>
      </c>
      <c r="B33" s="267" t="s">
        <v>920</v>
      </c>
      <c r="C33" s="510">
        <v>513</v>
      </c>
      <c r="D33" s="507"/>
      <c r="E33" s="508"/>
      <c r="F33" s="509" t="s">
        <v>920</v>
      </c>
      <c r="G33" s="267" t="s">
        <v>920</v>
      </c>
    </row>
    <row r="34" spans="1:7" ht="16.5" customHeight="1" x14ac:dyDescent="0.2">
      <c r="A34" s="269" t="s">
        <v>693</v>
      </c>
      <c r="B34" s="267" t="s">
        <v>909</v>
      </c>
      <c r="C34" s="510">
        <v>477.14</v>
      </c>
      <c r="D34" s="507"/>
      <c r="E34" s="508"/>
      <c r="F34" s="509" t="s">
        <v>909</v>
      </c>
      <c r="G34" s="267" t="s">
        <v>909</v>
      </c>
    </row>
    <row r="35" spans="1:7" ht="16.5" customHeight="1" x14ac:dyDescent="0.2">
      <c r="A35" s="269" t="s">
        <v>694</v>
      </c>
      <c r="B35" s="267" t="s">
        <v>921</v>
      </c>
      <c r="C35" s="510">
        <v>47</v>
      </c>
      <c r="D35" s="507"/>
      <c r="E35" s="508"/>
      <c r="F35" s="509" t="s">
        <v>921</v>
      </c>
      <c r="G35" s="267" t="s">
        <v>921</v>
      </c>
    </row>
    <row r="36" spans="1:7" ht="16.5" customHeight="1" x14ac:dyDescent="0.2">
      <c r="A36" s="269" t="s">
        <v>695</v>
      </c>
      <c r="B36" s="267" t="s">
        <v>922</v>
      </c>
      <c r="C36" s="510">
        <v>96</v>
      </c>
      <c r="D36" s="507"/>
      <c r="E36" s="508"/>
      <c r="F36" s="509" t="s">
        <v>922</v>
      </c>
      <c r="G36" s="267" t="s">
        <v>922</v>
      </c>
    </row>
    <row r="37" spans="1:7" ht="16.5" customHeight="1" x14ac:dyDescent="0.2">
      <c r="A37" s="269" t="s">
        <v>923</v>
      </c>
      <c r="B37" s="267" t="s">
        <v>926</v>
      </c>
      <c r="C37" s="510">
        <v>140</v>
      </c>
      <c r="D37" s="507"/>
      <c r="E37" s="508"/>
      <c r="F37" s="267" t="s">
        <v>926</v>
      </c>
      <c r="G37" s="267"/>
    </row>
    <row r="38" spans="1:7" ht="16.5" customHeight="1" x14ac:dyDescent="0.2">
      <c r="A38" s="269" t="s">
        <v>925</v>
      </c>
      <c r="B38" s="267" t="s">
        <v>924</v>
      </c>
      <c r="C38" s="510">
        <v>71</v>
      </c>
      <c r="D38" s="507"/>
      <c r="E38" s="508"/>
      <c r="F38" s="509" t="s">
        <v>924</v>
      </c>
      <c r="G38" s="267" t="s">
        <v>924</v>
      </c>
    </row>
    <row r="39" spans="1:7" ht="16.5" customHeight="1" x14ac:dyDescent="0.2">
      <c r="A39" s="269" t="s">
        <v>1054</v>
      </c>
      <c r="B39" s="267" t="s">
        <v>1055</v>
      </c>
      <c r="C39" s="510">
        <v>92</v>
      </c>
      <c r="D39" s="507"/>
      <c r="E39" s="508"/>
      <c r="F39" s="267" t="s">
        <v>1055</v>
      </c>
      <c r="G39" s="511"/>
    </row>
    <row r="40" spans="1:7" x14ac:dyDescent="0.2">
      <c r="A40" s="165" t="s">
        <v>642</v>
      </c>
      <c r="B40" s="164" t="s">
        <v>537</v>
      </c>
      <c r="C40" s="494"/>
      <c r="D40" s="494"/>
      <c r="E40" s="495"/>
      <c r="F40" s="163"/>
      <c r="G40" s="161"/>
    </row>
    <row r="41" spans="1:7" x14ac:dyDescent="0.2">
      <c r="A41" s="162" t="s">
        <v>641</v>
      </c>
      <c r="B41" s="318" t="s">
        <v>586</v>
      </c>
      <c r="C41" s="491"/>
      <c r="D41" s="491"/>
      <c r="E41" s="492"/>
      <c r="F41" s="493"/>
      <c r="G41" s="161"/>
    </row>
    <row r="42" spans="1:7" x14ac:dyDescent="0.2">
      <c r="A42" s="162" t="s">
        <v>640</v>
      </c>
      <c r="B42" s="318" t="s">
        <v>586</v>
      </c>
      <c r="C42" s="491"/>
      <c r="D42" s="491"/>
      <c r="E42" s="512"/>
      <c r="F42" s="493"/>
      <c r="G42" s="161"/>
    </row>
    <row r="43" spans="1:7" x14ac:dyDescent="0.2">
      <c r="A43" s="162" t="s">
        <v>587</v>
      </c>
      <c r="B43" s="318" t="s">
        <v>586</v>
      </c>
      <c r="C43" s="491"/>
      <c r="D43" s="491"/>
      <c r="E43" s="492"/>
      <c r="F43" s="493"/>
      <c r="G43" s="161"/>
    </row>
    <row r="44" spans="1:7" x14ac:dyDescent="0.2">
      <c r="A44" s="160" t="s">
        <v>639</v>
      </c>
      <c r="B44" s="513" t="s">
        <v>638</v>
      </c>
      <c r="C44" s="514"/>
      <c r="D44" s="514"/>
      <c r="E44" s="515"/>
      <c r="F44" s="516"/>
    </row>
    <row r="45" spans="1:7" x14ac:dyDescent="0.2">
      <c r="A45" s="159" t="s">
        <v>637</v>
      </c>
      <c r="B45" s="318" t="s">
        <v>586</v>
      </c>
      <c r="C45" s="517"/>
      <c r="D45" s="517"/>
      <c r="E45" s="518"/>
      <c r="F45" s="505"/>
    </row>
    <row r="46" spans="1:7" x14ac:dyDescent="0.2">
      <c r="A46" s="159" t="s">
        <v>636</v>
      </c>
      <c r="B46" s="318" t="s">
        <v>586</v>
      </c>
      <c r="C46" s="517"/>
      <c r="D46" s="517"/>
      <c r="E46" s="518"/>
      <c r="F46" s="505"/>
    </row>
    <row r="47" spans="1:7" x14ac:dyDescent="0.2">
      <c r="A47" s="159" t="s">
        <v>587</v>
      </c>
      <c r="B47" s="318" t="s">
        <v>586</v>
      </c>
      <c r="C47" s="517"/>
      <c r="D47" s="517"/>
      <c r="E47" s="518"/>
      <c r="F47" s="505"/>
    </row>
    <row r="48" spans="1:7" x14ac:dyDescent="0.2">
      <c r="C48" s="272">
        <f>C2+C27+C31</f>
        <v>97432.14</v>
      </c>
    </row>
  </sheetData>
  <pageMargins left="0.70866141732283472" right="0.70866141732283472" top="0.94488188976377963" bottom="0.74803149606299213" header="0.31496062992125984" footer="0.31496062992125984"/>
  <pageSetup paperSize="9" orientation="landscape" verticalDpi="0" r:id="rId1"/>
  <headerFooter>
    <oddHeader>&amp;C&amp;"Arial,Bold"
Debitori&amp;R6.pielikums</oddHeader>
    <oddFooter>&amp;L&amp;F   &amp;A&amp;R&amp;P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6"/>
  <sheetViews>
    <sheetView view="pageLayout" topLeftCell="A118" zoomScale="110" zoomScaleNormal="100" zoomScalePageLayoutView="110" workbookViewId="0">
      <selection activeCell="C16" sqref="C16"/>
    </sheetView>
  </sheetViews>
  <sheetFormatPr defaultRowHeight="11.25" x14ac:dyDescent="0.2"/>
  <cols>
    <col min="1" max="1" width="8.7109375" style="204" bestFit="1" customWidth="1"/>
    <col min="2" max="2" width="43.85546875" style="253" customWidth="1"/>
    <col min="3" max="3" width="12.5703125" style="253" bestFit="1" customWidth="1"/>
    <col min="4" max="5" width="12.5703125" style="253" customWidth="1"/>
    <col min="6" max="6" width="14.140625" style="253" bestFit="1" customWidth="1"/>
    <col min="7" max="7" width="44" style="253" customWidth="1"/>
    <col min="8" max="16384" width="9.140625" style="253"/>
  </cols>
  <sheetData>
    <row r="1" spans="1:7" ht="33.75" x14ac:dyDescent="0.2">
      <c r="A1" s="153" t="s">
        <v>635</v>
      </c>
      <c r="B1" s="152" t="s">
        <v>634</v>
      </c>
      <c r="C1" s="152" t="s">
        <v>633</v>
      </c>
      <c r="D1" s="152" t="s">
        <v>632</v>
      </c>
      <c r="E1" s="152" t="s">
        <v>631</v>
      </c>
      <c r="F1" s="152" t="s">
        <v>630</v>
      </c>
      <c r="G1" s="151" t="s">
        <v>629</v>
      </c>
    </row>
    <row r="2" spans="1:7" x14ac:dyDescent="0.2">
      <c r="A2" s="150" t="s">
        <v>628</v>
      </c>
      <c r="B2" s="313" t="s">
        <v>574</v>
      </c>
      <c r="C2" s="250">
        <f>C3+C7+C11+C15</f>
        <v>1723292.0599999998</v>
      </c>
      <c r="D2" s="230"/>
      <c r="E2" s="201"/>
      <c r="F2" s="202"/>
      <c r="G2" s="203"/>
    </row>
    <row r="3" spans="1:7" x14ac:dyDescent="0.2">
      <c r="A3" s="147" t="s">
        <v>627</v>
      </c>
      <c r="B3" s="468" t="s">
        <v>570</v>
      </c>
      <c r="C3" s="469">
        <f>SUM(C4:C6)</f>
        <v>27134.94</v>
      </c>
      <c r="D3" s="485"/>
      <c r="E3" s="471"/>
      <c r="F3" s="472"/>
      <c r="G3" s="473"/>
    </row>
    <row r="4" spans="1:7" x14ac:dyDescent="0.2">
      <c r="A4" s="254" t="s">
        <v>626</v>
      </c>
      <c r="B4" s="267" t="s">
        <v>784</v>
      </c>
      <c r="C4" s="475">
        <v>27134.94</v>
      </c>
      <c r="D4" s="486"/>
      <c r="E4" s="477"/>
      <c r="F4" s="478"/>
      <c r="G4" s="479" t="s">
        <v>785</v>
      </c>
    </row>
    <row r="5" spans="1:7" x14ac:dyDescent="0.2">
      <c r="A5" s="254" t="s">
        <v>625</v>
      </c>
      <c r="B5" s="267" t="s">
        <v>586</v>
      </c>
      <c r="C5" s="475"/>
      <c r="D5" s="486"/>
      <c r="E5" s="477"/>
      <c r="F5" s="478"/>
      <c r="G5" s="479"/>
    </row>
    <row r="6" spans="1:7" x14ac:dyDescent="0.2">
      <c r="A6" s="254" t="s">
        <v>587</v>
      </c>
      <c r="B6" s="267" t="s">
        <v>586</v>
      </c>
      <c r="C6" s="475"/>
      <c r="D6" s="486"/>
      <c r="E6" s="477"/>
      <c r="F6" s="478"/>
      <c r="G6" s="479"/>
    </row>
    <row r="7" spans="1:7" x14ac:dyDescent="0.2">
      <c r="A7" s="147" t="s">
        <v>624</v>
      </c>
      <c r="B7" s="468" t="s">
        <v>573</v>
      </c>
      <c r="C7" s="469">
        <f>C8</f>
        <v>94834.71</v>
      </c>
      <c r="D7" s="485"/>
      <c r="E7" s="471"/>
      <c r="F7" s="472"/>
      <c r="G7" s="473"/>
    </row>
    <row r="8" spans="1:7" x14ac:dyDescent="0.2">
      <c r="A8" s="254" t="s">
        <v>623</v>
      </c>
      <c r="B8" s="267" t="s">
        <v>903</v>
      </c>
      <c r="C8" s="475">
        <v>94834.71</v>
      </c>
      <c r="D8" s="486"/>
      <c r="E8" s="477"/>
      <c r="F8" s="478"/>
      <c r="G8" s="267" t="s">
        <v>903</v>
      </c>
    </row>
    <row r="9" spans="1:7" x14ac:dyDescent="0.2">
      <c r="A9" s="254" t="s">
        <v>622</v>
      </c>
      <c r="B9" s="267" t="s">
        <v>586</v>
      </c>
      <c r="C9" s="475"/>
      <c r="D9" s="486"/>
      <c r="E9" s="477"/>
      <c r="F9" s="478"/>
      <c r="G9" s="479"/>
    </row>
    <row r="10" spans="1:7" x14ac:dyDescent="0.2">
      <c r="A10" s="254" t="s">
        <v>587</v>
      </c>
      <c r="B10" s="267" t="s">
        <v>586</v>
      </c>
      <c r="C10" s="475"/>
      <c r="D10" s="486"/>
      <c r="E10" s="477"/>
      <c r="F10" s="478"/>
      <c r="G10" s="479"/>
    </row>
    <row r="11" spans="1:7" x14ac:dyDescent="0.2">
      <c r="A11" s="147" t="s">
        <v>621</v>
      </c>
      <c r="B11" s="468" t="s">
        <v>569</v>
      </c>
      <c r="C11" s="469"/>
      <c r="D11" s="485"/>
      <c r="E11" s="471"/>
      <c r="F11" s="472"/>
      <c r="G11" s="473"/>
    </row>
    <row r="12" spans="1:7" x14ac:dyDescent="0.2">
      <c r="A12" s="254" t="s">
        <v>620</v>
      </c>
      <c r="B12" s="267" t="s">
        <v>586</v>
      </c>
      <c r="C12" s="475"/>
      <c r="D12" s="486"/>
      <c r="E12" s="477"/>
      <c r="F12" s="478"/>
      <c r="G12" s="479"/>
    </row>
    <row r="13" spans="1:7" x14ac:dyDescent="0.2">
      <c r="A13" s="254" t="s">
        <v>619</v>
      </c>
      <c r="B13" s="267" t="s">
        <v>586</v>
      </c>
      <c r="C13" s="475"/>
      <c r="D13" s="486"/>
      <c r="E13" s="477"/>
      <c r="F13" s="478"/>
      <c r="G13" s="479"/>
    </row>
    <row r="14" spans="1:7" x14ac:dyDescent="0.2">
      <c r="A14" s="254" t="s">
        <v>587</v>
      </c>
      <c r="B14" s="267" t="s">
        <v>586</v>
      </c>
      <c r="C14" s="475"/>
      <c r="D14" s="486"/>
      <c r="E14" s="477"/>
      <c r="F14" s="478"/>
      <c r="G14" s="479"/>
    </row>
    <row r="15" spans="1:7" x14ac:dyDescent="0.2">
      <c r="A15" s="147" t="s">
        <v>618</v>
      </c>
      <c r="B15" s="468" t="s">
        <v>564</v>
      </c>
      <c r="C15" s="469">
        <f>SUM(C16:C18)</f>
        <v>1601322.41</v>
      </c>
      <c r="D15" s="485"/>
      <c r="E15" s="471"/>
      <c r="F15" s="472"/>
      <c r="G15" s="473"/>
    </row>
    <row r="16" spans="1:7" x14ac:dyDescent="0.2">
      <c r="A16" s="254" t="s">
        <v>617</v>
      </c>
      <c r="B16" s="267" t="s">
        <v>786</v>
      </c>
      <c r="C16" s="475">
        <v>1403644.42</v>
      </c>
      <c r="D16" s="486"/>
      <c r="E16" s="477"/>
      <c r="F16" s="478"/>
      <c r="G16" s="479" t="s">
        <v>786</v>
      </c>
    </row>
    <row r="17" spans="1:7" x14ac:dyDescent="0.2">
      <c r="A17" s="254" t="s">
        <v>616</v>
      </c>
      <c r="B17" s="267" t="s">
        <v>787</v>
      </c>
      <c r="C17" s="475">
        <v>96509.63</v>
      </c>
      <c r="D17" s="486"/>
      <c r="E17" s="477"/>
      <c r="F17" s="478"/>
      <c r="G17" s="267" t="s">
        <v>787</v>
      </c>
    </row>
    <row r="18" spans="1:7" x14ac:dyDescent="0.2">
      <c r="A18" s="254" t="s">
        <v>788</v>
      </c>
      <c r="B18" s="267" t="s">
        <v>789</v>
      </c>
      <c r="C18" s="475">
        <v>101168.36</v>
      </c>
      <c r="D18" s="486"/>
      <c r="E18" s="477"/>
      <c r="F18" s="478"/>
      <c r="G18" s="267" t="s">
        <v>789</v>
      </c>
    </row>
    <row r="19" spans="1:7" x14ac:dyDescent="0.2">
      <c r="A19" s="147" t="s">
        <v>615</v>
      </c>
      <c r="B19" s="468" t="s">
        <v>572</v>
      </c>
      <c r="C19" s="469"/>
      <c r="D19" s="485"/>
      <c r="E19" s="471"/>
      <c r="F19" s="472"/>
      <c r="G19" s="473"/>
    </row>
    <row r="20" spans="1:7" x14ac:dyDescent="0.2">
      <c r="A20" s="254" t="s">
        <v>614</v>
      </c>
      <c r="B20" s="267" t="s">
        <v>586</v>
      </c>
      <c r="C20" s="475"/>
      <c r="D20" s="486"/>
      <c r="E20" s="477"/>
      <c r="F20" s="478"/>
      <c r="G20" s="479"/>
    </row>
    <row r="21" spans="1:7" x14ac:dyDescent="0.2">
      <c r="A21" s="254" t="s">
        <v>613</v>
      </c>
      <c r="B21" s="267" t="s">
        <v>586</v>
      </c>
      <c r="C21" s="475"/>
      <c r="D21" s="486"/>
      <c r="E21" s="477"/>
      <c r="F21" s="478"/>
      <c r="G21" s="479"/>
    </row>
    <row r="22" spans="1:7" x14ac:dyDescent="0.2">
      <c r="A22" s="254" t="s">
        <v>587</v>
      </c>
      <c r="B22" s="267" t="s">
        <v>586</v>
      </c>
      <c r="C22" s="475"/>
      <c r="D22" s="486"/>
      <c r="E22" s="477"/>
      <c r="F22" s="478"/>
      <c r="G22" s="479"/>
    </row>
    <row r="23" spans="1:7" x14ac:dyDescent="0.2">
      <c r="A23" s="149" t="s">
        <v>612</v>
      </c>
      <c r="B23" s="313" t="s">
        <v>571</v>
      </c>
      <c r="C23" s="487">
        <f>C128+C124+C120+C114+C36+C32+C24</f>
        <v>322669.24</v>
      </c>
      <c r="D23" s="230"/>
      <c r="E23" s="488"/>
      <c r="F23" s="202"/>
      <c r="G23" s="489"/>
    </row>
    <row r="24" spans="1:7" x14ac:dyDescent="0.2">
      <c r="A24" s="147" t="s">
        <v>611</v>
      </c>
      <c r="B24" s="468" t="s">
        <v>570</v>
      </c>
      <c r="C24" s="469">
        <f>SUM(C25:C31)</f>
        <v>3645</v>
      </c>
      <c r="D24" s="485"/>
      <c r="E24" s="471"/>
      <c r="F24" s="472"/>
      <c r="G24" s="473"/>
    </row>
    <row r="25" spans="1:7" x14ac:dyDescent="0.2">
      <c r="A25" s="254" t="s">
        <v>610</v>
      </c>
      <c r="B25" s="267" t="s">
        <v>790</v>
      </c>
      <c r="C25" s="475">
        <v>3645</v>
      </c>
      <c r="D25" s="486"/>
      <c r="E25" s="477"/>
      <c r="F25" s="478"/>
      <c r="G25" s="267" t="s">
        <v>790</v>
      </c>
    </row>
    <row r="26" spans="1:7" x14ac:dyDescent="0.2">
      <c r="A26" s="254" t="s">
        <v>609</v>
      </c>
      <c r="B26" s="267" t="s">
        <v>586</v>
      </c>
      <c r="C26" s="475"/>
      <c r="D26" s="486"/>
      <c r="E26" s="477"/>
      <c r="F26" s="478"/>
      <c r="G26" s="479"/>
    </row>
    <row r="27" spans="1:7" x14ac:dyDescent="0.2">
      <c r="A27" s="254" t="s">
        <v>587</v>
      </c>
      <c r="B27" s="267" t="s">
        <v>586</v>
      </c>
      <c r="C27" s="475"/>
      <c r="D27" s="486"/>
      <c r="E27" s="477"/>
      <c r="F27" s="478"/>
      <c r="G27" s="479"/>
    </row>
    <row r="28" spans="1:7" x14ac:dyDescent="0.2">
      <c r="A28" s="147" t="s">
        <v>608</v>
      </c>
      <c r="B28" s="468" t="s">
        <v>569</v>
      </c>
      <c r="C28" s="469"/>
      <c r="D28" s="470"/>
      <c r="E28" s="471"/>
      <c r="F28" s="472"/>
      <c r="G28" s="473"/>
    </row>
    <row r="29" spans="1:7" x14ac:dyDescent="0.2">
      <c r="A29" s="254" t="s">
        <v>607</v>
      </c>
      <c r="B29" s="267" t="s">
        <v>586</v>
      </c>
      <c r="C29" s="475"/>
      <c r="D29" s="476"/>
      <c r="E29" s="477"/>
      <c r="F29" s="478"/>
      <c r="G29" s="479"/>
    </row>
    <row r="30" spans="1:7" x14ac:dyDescent="0.2">
      <c r="A30" s="254" t="s">
        <v>606</v>
      </c>
      <c r="B30" s="267" t="s">
        <v>586</v>
      </c>
      <c r="C30" s="475"/>
      <c r="D30" s="476"/>
      <c r="E30" s="477"/>
      <c r="F30" s="478"/>
      <c r="G30" s="479"/>
    </row>
    <row r="31" spans="1:7" x14ac:dyDescent="0.2">
      <c r="A31" s="254" t="s">
        <v>587</v>
      </c>
      <c r="B31" s="267" t="s">
        <v>586</v>
      </c>
      <c r="C31" s="475"/>
      <c r="D31" s="476"/>
      <c r="E31" s="477"/>
      <c r="F31" s="478"/>
      <c r="G31" s="479"/>
    </row>
    <row r="32" spans="1:7" x14ac:dyDescent="0.2">
      <c r="A32" s="147" t="s">
        <v>605</v>
      </c>
      <c r="B32" s="468" t="s">
        <v>568</v>
      </c>
      <c r="C32" s="469">
        <f>SUM(C33:C35)</f>
        <v>1474</v>
      </c>
      <c r="D32" s="470"/>
      <c r="E32" s="471"/>
      <c r="F32" s="472"/>
      <c r="G32" s="473"/>
    </row>
    <row r="33" spans="1:7" x14ac:dyDescent="0.2">
      <c r="A33" s="254" t="s">
        <v>604</v>
      </c>
      <c r="B33" s="267" t="s">
        <v>791</v>
      </c>
      <c r="C33" s="475">
        <v>1474</v>
      </c>
      <c r="D33" s="476"/>
      <c r="E33" s="477"/>
      <c r="F33" s="478"/>
      <c r="G33" s="267" t="s">
        <v>791</v>
      </c>
    </row>
    <row r="34" spans="1:7" x14ac:dyDescent="0.2">
      <c r="A34" s="254" t="s">
        <v>603</v>
      </c>
      <c r="B34" s="267" t="s">
        <v>586</v>
      </c>
      <c r="C34" s="475"/>
      <c r="D34" s="476"/>
      <c r="E34" s="477"/>
      <c r="F34" s="478"/>
      <c r="G34" s="479"/>
    </row>
    <row r="35" spans="1:7" x14ac:dyDescent="0.2">
      <c r="A35" s="148" t="s">
        <v>587</v>
      </c>
      <c r="B35" s="267" t="s">
        <v>586</v>
      </c>
      <c r="C35" s="480"/>
      <c r="D35" s="481"/>
      <c r="E35" s="482"/>
      <c r="F35" s="483"/>
      <c r="G35" s="484"/>
    </row>
    <row r="36" spans="1:7" x14ac:dyDescent="0.2">
      <c r="A36" s="147" t="s">
        <v>602</v>
      </c>
      <c r="B36" s="468" t="s">
        <v>567</v>
      </c>
      <c r="C36" s="469">
        <f>SUM(C37:C113)</f>
        <v>58817.36</v>
      </c>
      <c r="D36" s="470"/>
      <c r="E36" s="471"/>
      <c r="F36" s="472"/>
      <c r="G36" s="473"/>
    </row>
    <row r="37" spans="1:7" s="248" customFormat="1" x14ac:dyDescent="0.2">
      <c r="A37" s="252" t="s">
        <v>601</v>
      </c>
      <c r="B37" s="267" t="s">
        <v>714</v>
      </c>
      <c r="C37" s="463">
        <v>22534</v>
      </c>
      <c r="D37" s="464"/>
      <c r="E37" s="465"/>
      <c r="F37" s="466"/>
      <c r="G37" s="467" t="s">
        <v>716</v>
      </c>
    </row>
    <row r="38" spans="1:7" s="248" customFormat="1" x14ac:dyDescent="0.2">
      <c r="A38" s="252" t="s">
        <v>600</v>
      </c>
      <c r="B38" s="267" t="s">
        <v>715</v>
      </c>
      <c r="C38" s="463">
        <v>1271</v>
      </c>
      <c r="D38" s="464"/>
      <c r="E38" s="465"/>
      <c r="F38" s="466"/>
      <c r="G38" s="467" t="s">
        <v>717</v>
      </c>
    </row>
    <row r="39" spans="1:7" s="248" customFormat="1" x14ac:dyDescent="0.2">
      <c r="A39" s="252" t="s">
        <v>832</v>
      </c>
      <c r="B39" s="267" t="s">
        <v>718</v>
      </c>
      <c r="C39" s="463">
        <v>3026</v>
      </c>
      <c r="D39" s="464"/>
      <c r="E39" s="465"/>
      <c r="F39" s="466"/>
      <c r="G39" s="467" t="s">
        <v>719</v>
      </c>
    </row>
    <row r="40" spans="1:7" s="248" customFormat="1" x14ac:dyDescent="0.2">
      <c r="A40" s="252" t="s">
        <v>833</v>
      </c>
      <c r="B40" s="267" t="s">
        <v>720</v>
      </c>
      <c r="C40" s="463">
        <v>3942</v>
      </c>
      <c r="D40" s="464"/>
      <c r="E40" s="465"/>
      <c r="F40" s="466"/>
      <c r="G40" s="467" t="s">
        <v>721</v>
      </c>
    </row>
    <row r="41" spans="1:7" s="248" customFormat="1" x14ac:dyDescent="0.2">
      <c r="A41" s="252" t="s">
        <v>834</v>
      </c>
      <c r="B41" s="267" t="s">
        <v>722</v>
      </c>
      <c r="C41" s="463">
        <v>2212</v>
      </c>
      <c r="D41" s="464"/>
      <c r="E41" s="465"/>
      <c r="F41" s="466"/>
      <c r="G41" s="467" t="s">
        <v>807</v>
      </c>
    </row>
    <row r="42" spans="1:7" s="248" customFormat="1" x14ac:dyDescent="0.2">
      <c r="A42" s="252" t="s">
        <v>835</v>
      </c>
      <c r="B42" s="267" t="s">
        <v>1009</v>
      </c>
      <c r="C42" s="463">
        <v>53</v>
      </c>
      <c r="D42" s="464"/>
      <c r="E42" s="465"/>
      <c r="F42" s="466"/>
      <c r="G42" s="467" t="s">
        <v>743</v>
      </c>
    </row>
    <row r="43" spans="1:7" s="248" customFormat="1" x14ac:dyDescent="0.2">
      <c r="A43" s="252" t="s">
        <v>836</v>
      </c>
      <c r="B43" s="267" t="s">
        <v>723</v>
      </c>
      <c r="C43" s="463">
        <v>2462</v>
      </c>
      <c r="D43" s="464"/>
      <c r="E43" s="465"/>
      <c r="F43" s="466"/>
      <c r="G43" s="467" t="s">
        <v>719</v>
      </c>
    </row>
    <row r="44" spans="1:7" s="248" customFormat="1" x14ac:dyDescent="0.2">
      <c r="A44" s="252" t="s">
        <v>837</v>
      </c>
      <c r="B44" s="267" t="s">
        <v>724</v>
      </c>
      <c r="C44" s="463">
        <v>193</v>
      </c>
      <c r="D44" s="464"/>
      <c r="E44" s="465"/>
      <c r="F44" s="466"/>
      <c r="G44" s="467" t="s">
        <v>725</v>
      </c>
    </row>
    <row r="45" spans="1:7" s="248" customFormat="1" x14ac:dyDescent="0.2">
      <c r="A45" s="252" t="s">
        <v>838</v>
      </c>
      <c r="B45" s="267" t="s">
        <v>1010</v>
      </c>
      <c r="C45" s="463">
        <v>85</v>
      </c>
      <c r="D45" s="464"/>
      <c r="E45" s="465"/>
      <c r="F45" s="466"/>
      <c r="G45" s="467" t="s">
        <v>719</v>
      </c>
    </row>
    <row r="46" spans="1:7" s="248" customFormat="1" x14ac:dyDescent="0.2">
      <c r="A46" s="252" t="s">
        <v>839</v>
      </c>
      <c r="B46" s="267" t="s">
        <v>726</v>
      </c>
      <c r="C46" s="463">
        <v>2742</v>
      </c>
      <c r="D46" s="464"/>
      <c r="E46" s="465"/>
      <c r="F46" s="466"/>
      <c r="G46" s="467" t="s">
        <v>719</v>
      </c>
    </row>
    <row r="47" spans="1:7" s="248" customFormat="1" x14ac:dyDescent="0.2">
      <c r="A47" s="252" t="s">
        <v>840</v>
      </c>
      <c r="B47" s="267" t="s">
        <v>727</v>
      </c>
      <c r="C47" s="463">
        <v>518</v>
      </c>
      <c r="D47" s="464"/>
      <c r="E47" s="465"/>
      <c r="F47" s="466"/>
      <c r="G47" s="467" t="s">
        <v>719</v>
      </c>
    </row>
    <row r="48" spans="1:7" s="248" customFormat="1" x14ac:dyDescent="0.2">
      <c r="A48" s="252" t="s">
        <v>841</v>
      </c>
      <c r="B48" s="267" t="s">
        <v>728</v>
      </c>
      <c r="C48" s="463">
        <v>1373</v>
      </c>
      <c r="D48" s="464"/>
      <c r="E48" s="465"/>
      <c r="F48" s="466"/>
      <c r="G48" s="467" t="s">
        <v>729</v>
      </c>
    </row>
    <row r="49" spans="1:7" s="248" customFormat="1" x14ac:dyDescent="0.2">
      <c r="A49" s="252" t="s">
        <v>842</v>
      </c>
      <c r="B49" s="267" t="s">
        <v>730</v>
      </c>
      <c r="C49" s="463">
        <v>3053</v>
      </c>
      <c r="D49" s="464"/>
      <c r="E49" s="465"/>
      <c r="F49" s="466"/>
      <c r="G49" s="467" t="s">
        <v>731</v>
      </c>
    </row>
    <row r="50" spans="1:7" s="248" customFormat="1" x14ac:dyDescent="0.2">
      <c r="A50" s="252" t="s">
        <v>843</v>
      </c>
      <c r="B50" s="267" t="s">
        <v>1011</v>
      </c>
      <c r="C50" s="463">
        <v>80</v>
      </c>
      <c r="D50" s="464"/>
      <c r="E50" s="465"/>
      <c r="F50" s="466"/>
      <c r="G50" s="467" t="s">
        <v>1012</v>
      </c>
    </row>
    <row r="51" spans="1:7" s="248" customFormat="1" x14ac:dyDescent="0.2">
      <c r="A51" s="252" t="s">
        <v>844</v>
      </c>
      <c r="B51" s="267" t="s">
        <v>732</v>
      </c>
      <c r="C51" s="463">
        <v>825</v>
      </c>
      <c r="D51" s="464"/>
      <c r="E51" s="465"/>
      <c r="F51" s="466"/>
      <c r="G51" s="467" t="s">
        <v>725</v>
      </c>
    </row>
    <row r="52" spans="1:7" s="248" customFormat="1" x14ac:dyDescent="0.2">
      <c r="A52" s="252" t="s">
        <v>845</v>
      </c>
      <c r="B52" s="267" t="s">
        <v>1013</v>
      </c>
      <c r="C52" s="463">
        <v>184</v>
      </c>
      <c r="D52" s="464"/>
      <c r="E52" s="465"/>
      <c r="F52" s="466"/>
      <c r="G52" s="467" t="s">
        <v>93</v>
      </c>
    </row>
    <row r="53" spans="1:7" s="248" customFormat="1" x14ac:dyDescent="0.2">
      <c r="A53" s="252" t="s">
        <v>846</v>
      </c>
      <c r="B53" s="267" t="s">
        <v>733</v>
      </c>
      <c r="C53" s="463">
        <v>380</v>
      </c>
      <c r="D53" s="464"/>
      <c r="E53" s="465"/>
      <c r="F53" s="466"/>
      <c r="G53" s="467" t="s">
        <v>734</v>
      </c>
    </row>
    <row r="54" spans="1:7" s="248" customFormat="1" x14ac:dyDescent="0.2">
      <c r="A54" s="252" t="s">
        <v>847</v>
      </c>
      <c r="B54" s="267" t="s">
        <v>735</v>
      </c>
      <c r="C54" s="463">
        <v>441</v>
      </c>
      <c r="D54" s="464"/>
      <c r="E54" s="465"/>
      <c r="F54" s="466"/>
      <c r="G54" s="467" t="s">
        <v>86</v>
      </c>
    </row>
    <row r="55" spans="1:7" s="248" customFormat="1" x14ac:dyDescent="0.2">
      <c r="A55" s="252" t="s">
        <v>848</v>
      </c>
      <c r="B55" s="267" t="s">
        <v>736</v>
      </c>
      <c r="C55" s="463">
        <v>166</v>
      </c>
      <c r="D55" s="464"/>
      <c r="E55" s="465"/>
      <c r="F55" s="466"/>
      <c r="G55" s="467" t="s">
        <v>719</v>
      </c>
    </row>
    <row r="56" spans="1:7" s="248" customFormat="1" x14ac:dyDescent="0.2">
      <c r="A56" s="252" t="s">
        <v>849</v>
      </c>
      <c r="B56" s="267" t="s">
        <v>737</v>
      </c>
      <c r="C56" s="463">
        <v>677</v>
      </c>
      <c r="D56" s="464"/>
      <c r="E56" s="465"/>
      <c r="F56" s="466"/>
      <c r="G56" s="467" t="s">
        <v>386</v>
      </c>
    </row>
    <row r="57" spans="1:7" s="248" customFormat="1" x14ac:dyDescent="0.2">
      <c r="A57" s="252" t="s">
        <v>850</v>
      </c>
      <c r="B57" s="267" t="s">
        <v>738</v>
      </c>
      <c r="C57" s="463">
        <v>480</v>
      </c>
      <c r="D57" s="464"/>
      <c r="E57" s="465"/>
      <c r="F57" s="466"/>
      <c r="G57" s="467" t="s">
        <v>739</v>
      </c>
    </row>
    <row r="58" spans="1:7" s="248" customFormat="1" x14ac:dyDescent="0.2">
      <c r="A58" s="252" t="s">
        <v>851</v>
      </c>
      <c r="B58" s="267" t="s">
        <v>1014</v>
      </c>
      <c r="C58" s="463">
        <v>100</v>
      </c>
      <c r="D58" s="464"/>
      <c r="E58" s="465"/>
      <c r="F58" s="466"/>
      <c r="G58" s="467" t="s">
        <v>1015</v>
      </c>
    </row>
    <row r="59" spans="1:7" s="248" customFormat="1" x14ac:dyDescent="0.2">
      <c r="A59" s="252" t="s">
        <v>852</v>
      </c>
      <c r="B59" s="267" t="s">
        <v>740</v>
      </c>
      <c r="C59" s="463">
        <v>76</v>
      </c>
      <c r="D59" s="464"/>
      <c r="E59" s="465"/>
      <c r="F59" s="466"/>
      <c r="G59" s="467" t="s">
        <v>725</v>
      </c>
    </row>
    <row r="60" spans="1:7" s="248" customFormat="1" x14ac:dyDescent="0.2">
      <c r="A60" s="252" t="s">
        <v>853</v>
      </c>
      <c r="B60" s="267" t="s">
        <v>1016</v>
      </c>
      <c r="C60" s="463">
        <v>144</v>
      </c>
      <c r="D60" s="464"/>
      <c r="E60" s="465"/>
      <c r="F60" s="466"/>
      <c r="G60" s="467" t="s">
        <v>752</v>
      </c>
    </row>
    <row r="61" spans="1:7" s="248" customFormat="1" x14ac:dyDescent="0.2">
      <c r="A61" s="252" t="s">
        <v>854</v>
      </c>
      <c r="B61" s="267" t="s">
        <v>741</v>
      </c>
      <c r="C61" s="463">
        <v>289</v>
      </c>
      <c r="D61" s="464"/>
      <c r="E61" s="465"/>
      <c r="F61" s="466"/>
      <c r="G61" s="467" t="s">
        <v>719</v>
      </c>
    </row>
    <row r="62" spans="1:7" s="248" customFormat="1" x14ac:dyDescent="0.2">
      <c r="A62" s="252" t="s">
        <v>855</v>
      </c>
      <c r="B62" s="267" t="s">
        <v>1017</v>
      </c>
      <c r="C62" s="463">
        <v>433</v>
      </c>
      <c r="D62" s="464"/>
      <c r="E62" s="465"/>
      <c r="F62" s="466"/>
      <c r="G62" s="467" t="s">
        <v>386</v>
      </c>
    </row>
    <row r="63" spans="1:7" s="248" customFormat="1" x14ac:dyDescent="0.2">
      <c r="A63" s="252" t="s">
        <v>856</v>
      </c>
      <c r="B63" s="267" t="s">
        <v>742</v>
      </c>
      <c r="C63" s="463">
        <v>200</v>
      </c>
      <c r="D63" s="464"/>
      <c r="E63" s="465"/>
      <c r="F63" s="466"/>
      <c r="G63" s="467" t="s">
        <v>743</v>
      </c>
    </row>
    <row r="64" spans="1:7" s="248" customFormat="1" x14ac:dyDescent="0.2">
      <c r="A64" s="252" t="s">
        <v>857</v>
      </c>
      <c r="B64" s="267" t="s">
        <v>744</v>
      </c>
      <c r="C64" s="463">
        <v>39</v>
      </c>
      <c r="D64" s="464"/>
      <c r="E64" s="465"/>
      <c r="F64" s="466"/>
      <c r="G64" s="467" t="s">
        <v>719</v>
      </c>
    </row>
    <row r="65" spans="1:7" s="248" customFormat="1" x14ac:dyDescent="0.2">
      <c r="A65" s="252" t="s">
        <v>858</v>
      </c>
      <c r="B65" s="267" t="s">
        <v>1018</v>
      </c>
      <c r="C65" s="463">
        <v>21</v>
      </c>
      <c r="D65" s="464"/>
      <c r="E65" s="465"/>
      <c r="F65" s="466"/>
      <c r="G65" s="467" t="s">
        <v>743</v>
      </c>
    </row>
    <row r="66" spans="1:7" s="248" customFormat="1" x14ac:dyDescent="0.2">
      <c r="A66" s="252" t="s">
        <v>859</v>
      </c>
      <c r="B66" s="267" t="s">
        <v>745</v>
      </c>
      <c r="C66" s="463">
        <v>225</v>
      </c>
      <c r="D66" s="464"/>
      <c r="E66" s="465"/>
      <c r="F66" s="466"/>
      <c r="G66" s="467" t="s">
        <v>746</v>
      </c>
    </row>
    <row r="67" spans="1:7" s="248" customFormat="1" x14ac:dyDescent="0.2">
      <c r="A67" s="252" t="s">
        <v>860</v>
      </c>
      <c r="B67" s="267" t="s">
        <v>1019</v>
      </c>
      <c r="C67" s="463">
        <v>142</v>
      </c>
      <c r="D67" s="464"/>
      <c r="E67" s="465"/>
      <c r="F67" s="466"/>
      <c r="G67" s="467" t="s">
        <v>752</v>
      </c>
    </row>
    <row r="68" spans="1:7" s="248" customFormat="1" x14ac:dyDescent="0.2">
      <c r="A68" s="252" t="s">
        <v>861</v>
      </c>
      <c r="B68" s="267" t="s">
        <v>747</v>
      </c>
      <c r="C68" s="463">
        <v>538</v>
      </c>
      <c r="D68" s="464"/>
      <c r="E68" s="465"/>
      <c r="F68" s="466"/>
      <c r="G68" s="467" t="s">
        <v>719</v>
      </c>
    </row>
    <row r="69" spans="1:7" s="248" customFormat="1" x14ac:dyDescent="0.2">
      <c r="A69" s="252" t="s">
        <v>862</v>
      </c>
      <c r="B69" s="267" t="s">
        <v>748</v>
      </c>
      <c r="C69" s="463">
        <v>101</v>
      </c>
      <c r="D69" s="464"/>
      <c r="E69" s="465"/>
      <c r="F69" s="466"/>
      <c r="G69" s="467" t="s">
        <v>749</v>
      </c>
    </row>
    <row r="70" spans="1:7" s="248" customFormat="1" x14ac:dyDescent="0.2">
      <c r="A70" s="252" t="s">
        <v>863</v>
      </c>
      <c r="B70" s="267" t="s">
        <v>750</v>
      </c>
      <c r="C70" s="463">
        <v>206</v>
      </c>
      <c r="D70" s="464"/>
      <c r="E70" s="465"/>
      <c r="F70" s="466"/>
      <c r="G70" s="467" t="s">
        <v>719</v>
      </c>
    </row>
    <row r="71" spans="1:7" s="248" customFormat="1" x14ac:dyDescent="0.2">
      <c r="A71" s="252" t="s">
        <v>864</v>
      </c>
      <c r="B71" s="267" t="s">
        <v>1020</v>
      </c>
      <c r="C71" s="463">
        <v>30</v>
      </c>
      <c r="D71" s="464"/>
      <c r="E71" s="465"/>
      <c r="F71" s="466"/>
      <c r="G71" s="467" t="s">
        <v>1021</v>
      </c>
    </row>
    <row r="72" spans="1:7" s="248" customFormat="1" x14ac:dyDescent="0.2">
      <c r="A72" s="252" t="s">
        <v>865</v>
      </c>
      <c r="B72" s="267" t="s">
        <v>1022</v>
      </c>
      <c r="C72" s="463">
        <v>80</v>
      </c>
      <c r="D72" s="464"/>
      <c r="E72" s="465"/>
      <c r="F72" s="466"/>
      <c r="G72" s="467" t="s">
        <v>719</v>
      </c>
    </row>
    <row r="73" spans="1:7" s="248" customFormat="1" x14ac:dyDescent="0.2">
      <c r="A73" s="252" t="s">
        <v>866</v>
      </c>
      <c r="B73" s="267" t="s">
        <v>751</v>
      </c>
      <c r="C73" s="463">
        <v>226</v>
      </c>
      <c r="D73" s="464"/>
      <c r="E73" s="465"/>
      <c r="F73" s="466"/>
      <c r="G73" s="467" t="s">
        <v>752</v>
      </c>
    </row>
    <row r="74" spans="1:7" s="248" customFormat="1" x14ac:dyDescent="0.2">
      <c r="A74" s="252" t="s">
        <v>867</v>
      </c>
      <c r="B74" s="267" t="s">
        <v>753</v>
      </c>
      <c r="C74" s="463">
        <v>3015</v>
      </c>
      <c r="D74" s="464"/>
      <c r="E74" s="465"/>
      <c r="F74" s="466"/>
      <c r="G74" s="467" t="s">
        <v>754</v>
      </c>
    </row>
    <row r="75" spans="1:7" s="248" customFormat="1" x14ac:dyDescent="0.2">
      <c r="A75" s="252" t="s">
        <v>868</v>
      </c>
      <c r="B75" s="267" t="s">
        <v>755</v>
      </c>
      <c r="C75" s="463">
        <v>159</v>
      </c>
      <c r="D75" s="464"/>
      <c r="E75" s="465"/>
      <c r="F75" s="466"/>
      <c r="G75" s="467" t="s">
        <v>756</v>
      </c>
    </row>
    <row r="76" spans="1:7" s="248" customFormat="1" x14ac:dyDescent="0.2">
      <c r="A76" s="252" t="s">
        <v>869</v>
      </c>
      <c r="B76" s="267" t="s">
        <v>757</v>
      </c>
      <c r="C76" s="463">
        <v>151</v>
      </c>
      <c r="D76" s="464"/>
      <c r="E76" s="465"/>
      <c r="F76" s="466"/>
      <c r="G76" s="467" t="s">
        <v>719</v>
      </c>
    </row>
    <row r="77" spans="1:7" s="248" customFormat="1" x14ac:dyDescent="0.2">
      <c r="A77" s="252" t="s">
        <v>870</v>
      </c>
      <c r="B77" s="267" t="s">
        <v>758</v>
      </c>
      <c r="C77" s="463">
        <v>27</v>
      </c>
      <c r="D77" s="464"/>
      <c r="E77" s="465"/>
      <c r="F77" s="466"/>
      <c r="G77" s="467" t="s">
        <v>743</v>
      </c>
    </row>
    <row r="78" spans="1:7" s="248" customFormat="1" x14ac:dyDescent="0.2">
      <c r="A78" s="252" t="s">
        <v>871</v>
      </c>
      <c r="B78" s="267" t="s">
        <v>1023</v>
      </c>
      <c r="C78" s="463">
        <v>143</v>
      </c>
      <c r="D78" s="464"/>
      <c r="E78" s="465"/>
      <c r="F78" s="466"/>
      <c r="G78" s="467" t="s">
        <v>719</v>
      </c>
    </row>
    <row r="79" spans="1:7" s="248" customFormat="1" x14ac:dyDescent="0.2">
      <c r="A79" s="252" t="s">
        <v>872</v>
      </c>
      <c r="B79" s="267" t="s">
        <v>759</v>
      </c>
      <c r="C79" s="463">
        <v>60</v>
      </c>
      <c r="D79" s="464"/>
      <c r="E79" s="465"/>
      <c r="F79" s="466"/>
      <c r="G79" s="467" t="s">
        <v>760</v>
      </c>
    </row>
    <row r="80" spans="1:7" s="248" customFormat="1" x14ac:dyDescent="0.2">
      <c r="A80" s="252" t="s">
        <v>873</v>
      </c>
      <c r="B80" s="267" t="s">
        <v>761</v>
      </c>
      <c r="C80" s="463">
        <v>135</v>
      </c>
      <c r="D80" s="464"/>
      <c r="E80" s="465"/>
      <c r="F80" s="466"/>
      <c r="G80" s="467" t="s">
        <v>719</v>
      </c>
    </row>
    <row r="81" spans="1:7" s="248" customFormat="1" x14ac:dyDescent="0.2">
      <c r="A81" s="252" t="s">
        <v>874</v>
      </c>
      <c r="B81" s="267" t="s">
        <v>762</v>
      </c>
      <c r="C81" s="463">
        <v>100</v>
      </c>
      <c r="D81" s="464"/>
      <c r="E81" s="465"/>
      <c r="F81" s="466"/>
      <c r="G81" s="467" t="s">
        <v>763</v>
      </c>
    </row>
    <row r="82" spans="1:7" s="248" customFormat="1" x14ac:dyDescent="0.2">
      <c r="A82" s="252" t="s">
        <v>875</v>
      </c>
      <c r="B82" s="267" t="s">
        <v>764</v>
      </c>
      <c r="C82" s="463">
        <v>414</v>
      </c>
      <c r="D82" s="464"/>
      <c r="E82" s="465"/>
      <c r="F82" s="466"/>
      <c r="G82" s="467" t="s">
        <v>765</v>
      </c>
    </row>
    <row r="83" spans="1:7" s="248" customFormat="1" x14ac:dyDescent="0.2">
      <c r="A83" s="252" t="s">
        <v>876</v>
      </c>
      <c r="B83" s="267" t="s">
        <v>1024</v>
      </c>
      <c r="C83" s="463">
        <v>41</v>
      </c>
      <c r="D83" s="464"/>
      <c r="E83" s="465"/>
      <c r="F83" s="466"/>
      <c r="G83" s="467" t="s">
        <v>719</v>
      </c>
    </row>
    <row r="84" spans="1:7" s="248" customFormat="1" x14ac:dyDescent="0.2">
      <c r="A84" s="252" t="s">
        <v>877</v>
      </c>
      <c r="B84" s="267" t="s">
        <v>1025</v>
      </c>
      <c r="C84" s="463">
        <v>25</v>
      </c>
      <c r="D84" s="464"/>
      <c r="E84" s="465"/>
      <c r="F84" s="466"/>
      <c r="G84" s="467" t="s">
        <v>1026</v>
      </c>
    </row>
    <row r="85" spans="1:7" s="248" customFormat="1" x14ac:dyDescent="0.2">
      <c r="A85" s="252" t="s">
        <v>878</v>
      </c>
      <c r="B85" s="267" t="s">
        <v>767</v>
      </c>
      <c r="C85" s="463">
        <v>279</v>
      </c>
      <c r="D85" s="464"/>
      <c r="E85" s="465"/>
      <c r="F85" s="466"/>
      <c r="G85" s="467" t="s">
        <v>719</v>
      </c>
    </row>
    <row r="86" spans="1:7" s="248" customFormat="1" x14ac:dyDescent="0.2">
      <c r="A86" s="252" t="s">
        <v>879</v>
      </c>
      <c r="B86" s="267" t="s">
        <v>768</v>
      </c>
      <c r="C86" s="463">
        <v>67</v>
      </c>
      <c r="D86" s="464"/>
      <c r="E86" s="465"/>
      <c r="F86" s="466"/>
      <c r="G86" s="467" t="s">
        <v>719</v>
      </c>
    </row>
    <row r="87" spans="1:7" s="248" customFormat="1" x14ac:dyDescent="0.2">
      <c r="A87" s="252" t="s">
        <v>880</v>
      </c>
      <c r="B87" s="267" t="s">
        <v>769</v>
      </c>
      <c r="C87" s="463">
        <v>54</v>
      </c>
      <c r="D87" s="464"/>
      <c r="E87" s="465"/>
      <c r="F87" s="466"/>
      <c r="G87" s="467" t="s">
        <v>719</v>
      </c>
    </row>
    <row r="88" spans="1:7" s="248" customFormat="1" x14ac:dyDescent="0.2">
      <c r="A88" s="252" t="s">
        <v>881</v>
      </c>
      <c r="B88" s="267" t="s">
        <v>1027</v>
      </c>
      <c r="C88" s="463">
        <v>208</v>
      </c>
      <c r="D88" s="464"/>
      <c r="E88" s="465"/>
      <c r="F88" s="466"/>
      <c r="G88" s="467" t="s">
        <v>1028</v>
      </c>
    </row>
    <row r="89" spans="1:7" s="248" customFormat="1" x14ac:dyDescent="0.2">
      <c r="A89" s="252" t="s">
        <v>882</v>
      </c>
      <c r="B89" s="267" t="s">
        <v>1029</v>
      </c>
      <c r="C89" s="463">
        <v>729</v>
      </c>
      <c r="D89" s="464"/>
      <c r="E89" s="465"/>
      <c r="F89" s="466"/>
      <c r="G89" s="467" t="s">
        <v>766</v>
      </c>
    </row>
    <row r="90" spans="1:7" s="248" customFormat="1" x14ac:dyDescent="0.2">
      <c r="A90" s="252" t="s">
        <v>883</v>
      </c>
      <c r="B90" s="267" t="s">
        <v>770</v>
      </c>
      <c r="C90" s="463">
        <v>53</v>
      </c>
      <c r="D90" s="464"/>
      <c r="E90" s="465"/>
      <c r="F90" s="466"/>
      <c r="G90" s="467" t="s">
        <v>766</v>
      </c>
    </row>
    <row r="91" spans="1:7" s="248" customFormat="1" x14ac:dyDescent="0.2">
      <c r="A91" s="252" t="s">
        <v>884</v>
      </c>
      <c r="B91" s="267" t="s">
        <v>771</v>
      </c>
      <c r="C91" s="463">
        <v>61</v>
      </c>
      <c r="D91" s="464"/>
      <c r="E91" s="465"/>
      <c r="F91" s="466"/>
      <c r="G91" s="467" t="s">
        <v>772</v>
      </c>
    </row>
    <row r="92" spans="1:7" s="248" customFormat="1" x14ac:dyDescent="0.2">
      <c r="A92" s="252" t="s">
        <v>885</v>
      </c>
      <c r="B92" s="267" t="s">
        <v>1030</v>
      </c>
      <c r="C92" s="463">
        <v>235</v>
      </c>
      <c r="D92" s="464"/>
      <c r="E92" s="465"/>
      <c r="F92" s="466"/>
      <c r="G92" s="467" t="s">
        <v>719</v>
      </c>
    </row>
    <row r="93" spans="1:7" s="248" customFormat="1" x14ac:dyDescent="0.2">
      <c r="A93" s="252" t="s">
        <v>886</v>
      </c>
      <c r="B93" s="267" t="s">
        <v>1031</v>
      </c>
      <c r="C93" s="463">
        <v>12</v>
      </c>
      <c r="D93" s="464"/>
      <c r="E93" s="465"/>
      <c r="F93" s="466"/>
      <c r="G93" s="467" t="s">
        <v>1032</v>
      </c>
    </row>
    <row r="94" spans="1:7" s="248" customFormat="1" x14ac:dyDescent="0.2">
      <c r="A94" s="252" t="s">
        <v>887</v>
      </c>
      <c r="B94" s="267" t="s">
        <v>773</v>
      </c>
      <c r="C94" s="463">
        <v>209</v>
      </c>
      <c r="D94" s="464"/>
      <c r="E94" s="465"/>
      <c r="F94" s="466"/>
      <c r="G94" s="467" t="s">
        <v>386</v>
      </c>
    </row>
    <row r="95" spans="1:7" s="248" customFormat="1" x14ac:dyDescent="0.2">
      <c r="A95" s="252" t="s">
        <v>888</v>
      </c>
      <c r="B95" s="267" t="s">
        <v>774</v>
      </c>
      <c r="C95" s="463">
        <v>140</v>
      </c>
      <c r="D95" s="464"/>
      <c r="E95" s="465"/>
      <c r="F95" s="466"/>
      <c r="G95" s="467" t="s">
        <v>775</v>
      </c>
    </row>
    <row r="96" spans="1:7" s="248" customFormat="1" x14ac:dyDescent="0.2">
      <c r="A96" s="252" t="s">
        <v>889</v>
      </c>
      <c r="B96" s="267" t="s">
        <v>776</v>
      </c>
      <c r="C96" s="463">
        <v>86</v>
      </c>
      <c r="D96" s="464"/>
      <c r="E96" s="465"/>
      <c r="F96" s="466"/>
      <c r="G96" s="467" t="s">
        <v>386</v>
      </c>
    </row>
    <row r="97" spans="1:7" s="248" customFormat="1" x14ac:dyDescent="0.2">
      <c r="A97" s="252" t="s">
        <v>890</v>
      </c>
      <c r="B97" s="267" t="s">
        <v>1033</v>
      </c>
      <c r="C97" s="463">
        <v>18</v>
      </c>
      <c r="D97" s="464"/>
      <c r="E97" s="465"/>
      <c r="F97" s="466"/>
      <c r="G97" s="467" t="s">
        <v>1034</v>
      </c>
    </row>
    <row r="98" spans="1:7" s="248" customFormat="1" x14ac:dyDescent="0.2">
      <c r="A98" s="252" t="s">
        <v>891</v>
      </c>
      <c r="B98" s="267" t="s">
        <v>1035</v>
      </c>
      <c r="C98" s="463">
        <v>96</v>
      </c>
      <c r="D98" s="464"/>
      <c r="E98" s="465"/>
      <c r="F98" s="466"/>
      <c r="G98" s="467" t="s">
        <v>1036</v>
      </c>
    </row>
    <row r="99" spans="1:7" s="248" customFormat="1" x14ac:dyDescent="0.2">
      <c r="A99" s="252" t="s">
        <v>892</v>
      </c>
      <c r="B99" s="267" t="s">
        <v>1037</v>
      </c>
      <c r="C99" s="463">
        <v>500</v>
      </c>
      <c r="D99" s="464"/>
      <c r="E99" s="465"/>
      <c r="F99" s="466"/>
      <c r="G99" s="467" t="s">
        <v>1038</v>
      </c>
    </row>
    <row r="100" spans="1:7" s="248" customFormat="1" x14ac:dyDescent="0.2">
      <c r="A100" s="252" t="s">
        <v>893</v>
      </c>
      <c r="B100" s="267" t="s">
        <v>777</v>
      </c>
      <c r="C100" s="463">
        <v>69</v>
      </c>
      <c r="D100" s="464"/>
      <c r="E100" s="465"/>
      <c r="F100" s="466"/>
      <c r="G100" s="467" t="s">
        <v>1040</v>
      </c>
    </row>
    <row r="101" spans="1:7" s="248" customFormat="1" x14ac:dyDescent="0.2">
      <c r="A101" s="252" t="s">
        <v>894</v>
      </c>
      <c r="B101" s="267" t="s">
        <v>1039</v>
      </c>
      <c r="C101" s="463">
        <v>64</v>
      </c>
      <c r="D101" s="464"/>
      <c r="E101" s="465"/>
      <c r="F101" s="466"/>
      <c r="G101" s="467" t="s">
        <v>1034</v>
      </c>
    </row>
    <row r="102" spans="1:7" s="248" customFormat="1" x14ac:dyDescent="0.2">
      <c r="A102" s="252" t="s">
        <v>895</v>
      </c>
      <c r="B102" s="267" t="s">
        <v>778</v>
      </c>
      <c r="C102" s="463">
        <v>163</v>
      </c>
      <c r="D102" s="464"/>
      <c r="E102" s="465"/>
      <c r="F102" s="466"/>
      <c r="G102" s="467" t="s">
        <v>779</v>
      </c>
    </row>
    <row r="103" spans="1:7" s="248" customFormat="1" x14ac:dyDescent="0.2">
      <c r="A103" s="252" t="s">
        <v>896</v>
      </c>
      <c r="B103" s="267" t="s">
        <v>780</v>
      </c>
      <c r="C103" s="463">
        <v>5</v>
      </c>
      <c r="D103" s="464"/>
      <c r="E103" s="465"/>
      <c r="F103" s="466"/>
      <c r="G103" s="467" t="s">
        <v>719</v>
      </c>
    </row>
    <row r="104" spans="1:7" s="248" customFormat="1" x14ac:dyDescent="0.2">
      <c r="A104" s="252" t="s">
        <v>897</v>
      </c>
      <c r="B104" s="267" t="s">
        <v>1041</v>
      </c>
      <c r="C104" s="463">
        <v>254</v>
      </c>
      <c r="D104" s="464"/>
      <c r="E104" s="465"/>
      <c r="F104" s="466"/>
      <c r="G104" s="467" t="s">
        <v>743</v>
      </c>
    </row>
    <row r="105" spans="1:7" s="248" customFormat="1" x14ac:dyDescent="0.2">
      <c r="A105" s="252" t="s">
        <v>898</v>
      </c>
      <c r="B105" s="267" t="s">
        <v>1042</v>
      </c>
      <c r="C105" s="463">
        <v>52</v>
      </c>
      <c r="D105" s="464"/>
      <c r="E105" s="465"/>
      <c r="F105" s="466"/>
      <c r="G105" s="467" t="s">
        <v>743</v>
      </c>
    </row>
    <row r="106" spans="1:7" s="248" customFormat="1" x14ac:dyDescent="0.2">
      <c r="A106" s="252" t="s">
        <v>899</v>
      </c>
      <c r="B106" s="267" t="s">
        <v>781</v>
      </c>
      <c r="C106" s="463">
        <v>373</v>
      </c>
      <c r="D106" s="464"/>
      <c r="E106" s="465"/>
      <c r="F106" s="466"/>
      <c r="G106" s="467" t="s">
        <v>782</v>
      </c>
    </row>
    <row r="107" spans="1:7" s="248" customFormat="1" x14ac:dyDescent="0.2">
      <c r="A107" s="252" t="s">
        <v>900</v>
      </c>
      <c r="B107" s="267" t="s">
        <v>1043</v>
      </c>
      <c r="C107" s="463">
        <v>9</v>
      </c>
      <c r="D107" s="464"/>
      <c r="E107" s="465"/>
      <c r="F107" s="466"/>
      <c r="G107" s="467" t="s">
        <v>743</v>
      </c>
    </row>
    <row r="108" spans="1:7" s="248" customFormat="1" x14ac:dyDescent="0.2">
      <c r="A108" s="252" t="s">
        <v>901</v>
      </c>
      <c r="B108" s="267" t="s">
        <v>783</v>
      </c>
      <c r="C108" s="474">
        <v>0.36</v>
      </c>
      <c r="D108" s="464"/>
      <c r="E108" s="465"/>
      <c r="F108" s="466"/>
      <c r="G108" s="467" t="s">
        <v>386</v>
      </c>
    </row>
    <row r="109" spans="1:7" s="248" customFormat="1" x14ac:dyDescent="0.2">
      <c r="A109" s="252" t="s">
        <v>1044</v>
      </c>
      <c r="B109" s="267" t="s">
        <v>1045</v>
      </c>
      <c r="C109" s="474">
        <v>54</v>
      </c>
      <c r="D109" s="464"/>
      <c r="E109" s="465"/>
      <c r="F109" s="466"/>
      <c r="G109" s="467" t="s">
        <v>766</v>
      </c>
    </row>
    <row r="110" spans="1:7" s="248" customFormat="1" x14ac:dyDescent="0.2">
      <c r="A110" s="252" t="s">
        <v>1046</v>
      </c>
      <c r="B110" s="267" t="s">
        <v>1047</v>
      </c>
      <c r="C110" s="474">
        <v>96</v>
      </c>
      <c r="D110" s="464"/>
      <c r="E110" s="465"/>
      <c r="F110" s="466"/>
      <c r="G110" s="467" t="s">
        <v>743</v>
      </c>
    </row>
    <row r="111" spans="1:7" s="248" customFormat="1" x14ac:dyDescent="0.2">
      <c r="A111" s="252" t="s">
        <v>1048</v>
      </c>
      <c r="B111" s="267" t="s">
        <v>1049</v>
      </c>
      <c r="C111" s="474">
        <v>25</v>
      </c>
      <c r="D111" s="464"/>
      <c r="E111" s="465"/>
      <c r="F111" s="466"/>
      <c r="G111" s="467" t="s">
        <v>1050</v>
      </c>
    </row>
    <row r="112" spans="1:7" s="248" customFormat="1" x14ac:dyDescent="0.2">
      <c r="A112" s="252" t="s">
        <v>1051</v>
      </c>
      <c r="B112" s="267" t="s">
        <v>1052</v>
      </c>
      <c r="C112" s="474">
        <v>1089</v>
      </c>
      <c r="D112" s="464"/>
      <c r="E112" s="465"/>
      <c r="F112" s="466"/>
      <c r="G112" s="467" t="s">
        <v>1053</v>
      </c>
    </row>
    <row r="113" spans="1:7" s="248" customFormat="1" x14ac:dyDescent="0.2">
      <c r="A113" s="252"/>
      <c r="B113" s="422"/>
      <c r="C113" s="420"/>
      <c r="D113" s="433"/>
      <c r="E113" s="434"/>
      <c r="F113" s="435"/>
      <c r="G113" s="436"/>
    </row>
    <row r="114" spans="1:7" x14ac:dyDescent="0.2">
      <c r="A114" s="147" t="s">
        <v>599</v>
      </c>
      <c r="B114" s="468" t="s">
        <v>566</v>
      </c>
      <c r="C114" s="469">
        <f>SUM(C115:C119)</f>
        <v>90671.88</v>
      </c>
      <c r="D114" s="470"/>
      <c r="E114" s="471"/>
      <c r="F114" s="472"/>
      <c r="G114" s="473"/>
    </row>
    <row r="115" spans="1:7" x14ac:dyDescent="0.2">
      <c r="A115" s="254" t="s">
        <v>598</v>
      </c>
      <c r="B115" s="267" t="s">
        <v>792</v>
      </c>
      <c r="C115" s="475">
        <v>28562</v>
      </c>
      <c r="D115" s="476"/>
      <c r="E115" s="477"/>
      <c r="F115" s="478"/>
      <c r="G115" s="490" t="s">
        <v>792</v>
      </c>
    </row>
    <row r="116" spans="1:7" x14ac:dyDescent="0.2">
      <c r="A116" s="254" t="s">
        <v>597</v>
      </c>
      <c r="B116" s="267" t="s">
        <v>793</v>
      </c>
      <c r="C116" s="475">
        <v>39986</v>
      </c>
      <c r="D116" s="476"/>
      <c r="E116" s="477"/>
      <c r="F116" s="478"/>
      <c r="G116" s="490" t="s">
        <v>793</v>
      </c>
    </row>
    <row r="117" spans="1:7" x14ac:dyDescent="0.2">
      <c r="A117" s="254" t="s">
        <v>794</v>
      </c>
      <c r="B117" s="267" t="s">
        <v>795</v>
      </c>
      <c r="C117" s="475">
        <v>20432</v>
      </c>
      <c r="D117" s="476"/>
      <c r="E117" s="477"/>
      <c r="F117" s="478"/>
      <c r="G117" s="490" t="s">
        <v>795</v>
      </c>
    </row>
    <row r="118" spans="1:7" x14ac:dyDescent="0.2">
      <c r="A118" s="254" t="s">
        <v>797</v>
      </c>
      <c r="B118" s="267" t="s">
        <v>796</v>
      </c>
      <c r="C118" s="475">
        <v>74.88</v>
      </c>
      <c r="D118" s="476"/>
      <c r="E118" s="477"/>
      <c r="F118" s="478"/>
      <c r="G118" s="490" t="s">
        <v>796</v>
      </c>
    </row>
    <row r="119" spans="1:7" x14ac:dyDescent="0.2">
      <c r="A119" s="254" t="s">
        <v>798</v>
      </c>
      <c r="B119" s="267" t="s">
        <v>799</v>
      </c>
      <c r="C119" s="475">
        <v>1617</v>
      </c>
      <c r="D119" s="476"/>
      <c r="E119" s="477"/>
      <c r="F119" s="478"/>
      <c r="G119" s="267" t="s">
        <v>799</v>
      </c>
    </row>
    <row r="120" spans="1:7" ht="12.75" customHeight="1" x14ac:dyDescent="0.2">
      <c r="A120" s="147" t="s">
        <v>596</v>
      </c>
      <c r="B120" s="468" t="s">
        <v>565</v>
      </c>
      <c r="C120" s="469">
        <f>SUM(C121:C123)</f>
        <v>76815</v>
      </c>
      <c r="D120" s="470"/>
      <c r="E120" s="471"/>
      <c r="F120" s="472"/>
      <c r="G120" s="473"/>
    </row>
    <row r="121" spans="1:7" ht="12.75" customHeight="1" x14ac:dyDescent="0.2">
      <c r="A121" s="254" t="s">
        <v>595</v>
      </c>
      <c r="B121" s="267" t="s">
        <v>800</v>
      </c>
      <c r="C121" s="475">
        <v>71543</v>
      </c>
      <c r="D121" s="476"/>
      <c r="E121" s="477"/>
      <c r="F121" s="478"/>
      <c r="G121" s="267" t="s">
        <v>800</v>
      </c>
    </row>
    <row r="122" spans="1:7" ht="12.75" customHeight="1" x14ac:dyDescent="0.2">
      <c r="A122" s="254" t="s">
        <v>594</v>
      </c>
      <c r="B122" s="267" t="s">
        <v>801</v>
      </c>
      <c r="C122" s="475">
        <v>5242</v>
      </c>
      <c r="D122" s="476"/>
      <c r="E122" s="477"/>
      <c r="F122" s="478"/>
      <c r="G122" s="267" t="s">
        <v>801</v>
      </c>
    </row>
    <row r="123" spans="1:7" ht="12.75" customHeight="1" x14ac:dyDescent="0.2">
      <c r="A123" s="254" t="s">
        <v>803</v>
      </c>
      <c r="B123" s="267" t="s">
        <v>802</v>
      </c>
      <c r="C123" s="475">
        <v>30</v>
      </c>
      <c r="D123" s="476"/>
      <c r="E123" s="477"/>
      <c r="F123" s="478"/>
      <c r="G123" s="267" t="s">
        <v>802</v>
      </c>
    </row>
    <row r="124" spans="1:7" x14ac:dyDescent="0.2">
      <c r="A124" s="147" t="s">
        <v>593</v>
      </c>
      <c r="B124" s="468" t="s">
        <v>564</v>
      </c>
      <c r="C124" s="469">
        <f>SUM(C125:C127)</f>
        <v>21374</v>
      </c>
      <c r="D124" s="470"/>
      <c r="E124" s="471"/>
      <c r="F124" s="472"/>
      <c r="G124" s="473"/>
    </row>
    <row r="125" spans="1:7" x14ac:dyDescent="0.2">
      <c r="A125" s="254" t="s">
        <v>592</v>
      </c>
      <c r="B125" s="267" t="s">
        <v>804</v>
      </c>
      <c r="C125" s="475">
        <v>1343</v>
      </c>
      <c r="D125" s="476"/>
      <c r="E125" s="477"/>
      <c r="F125" s="478"/>
      <c r="G125" s="267" t="s">
        <v>804</v>
      </c>
    </row>
    <row r="126" spans="1:7" x14ac:dyDescent="0.2">
      <c r="A126" s="254" t="s">
        <v>591</v>
      </c>
      <c r="B126" s="267" t="s">
        <v>805</v>
      </c>
      <c r="C126" s="475">
        <v>18743</v>
      </c>
      <c r="D126" s="476"/>
      <c r="E126" s="477"/>
      <c r="F126" s="478"/>
      <c r="G126" s="267" t="s">
        <v>805</v>
      </c>
    </row>
    <row r="127" spans="1:7" x14ac:dyDescent="0.2">
      <c r="A127" s="254" t="s">
        <v>806</v>
      </c>
      <c r="B127" s="267" t="s">
        <v>787</v>
      </c>
      <c r="C127" s="475">
        <v>1288</v>
      </c>
      <c r="D127" s="476"/>
      <c r="E127" s="477"/>
      <c r="F127" s="478"/>
      <c r="G127" s="267" t="s">
        <v>787</v>
      </c>
    </row>
    <row r="128" spans="1:7" x14ac:dyDescent="0.2">
      <c r="A128" s="147" t="s">
        <v>590</v>
      </c>
      <c r="B128" s="468" t="s">
        <v>563</v>
      </c>
      <c r="C128" s="469">
        <f>C129+C130</f>
        <v>69872</v>
      </c>
      <c r="D128" s="470"/>
      <c r="E128" s="471"/>
      <c r="F128" s="472"/>
      <c r="G128" s="473"/>
    </row>
    <row r="129" spans="1:7" x14ac:dyDescent="0.2">
      <c r="A129" s="146" t="s">
        <v>589</v>
      </c>
      <c r="B129" s="267" t="s">
        <v>930</v>
      </c>
      <c r="C129" s="475">
        <v>69773</v>
      </c>
      <c r="D129" s="476"/>
      <c r="E129" s="477"/>
      <c r="F129" s="478"/>
      <c r="G129" s="267" t="s">
        <v>930</v>
      </c>
    </row>
    <row r="130" spans="1:7" x14ac:dyDescent="0.2">
      <c r="A130" s="254" t="s">
        <v>588</v>
      </c>
      <c r="B130" s="267" t="s">
        <v>563</v>
      </c>
      <c r="C130" s="475">
        <v>99</v>
      </c>
      <c r="D130" s="476"/>
      <c r="E130" s="477"/>
      <c r="F130" s="478"/>
      <c r="G130" s="479" t="s">
        <v>563</v>
      </c>
    </row>
    <row r="131" spans="1:7" x14ac:dyDescent="0.2">
      <c r="A131" s="254" t="s">
        <v>587</v>
      </c>
      <c r="B131" s="422" t="s">
        <v>586</v>
      </c>
      <c r="C131" s="428"/>
      <c r="D131" s="432"/>
      <c r="E131" s="429"/>
      <c r="F131" s="430"/>
      <c r="G131" s="431"/>
    </row>
    <row r="132" spans="1:7" x14ac:dyDescent="0.2">
      <c r="B132" s="248"/>
      <c r="C132" s="205">
        <f>C2+C23</f>
        <v>2045961.2999999998</v>
      </c>
      <c r="D132" s="205"/>
      <c r="E132" s="205"/>
    </row>
    <row r="133" spans="1:7" x14ac:dyDescent="0.2">
      <c r="B133" s="248"/>
    </row>
    <row r="134" spans="1:7" x14ac:dyDescent="0.2">
      <c r="B134" s="248"/>
    </row>
    <row r="135" spans="1:7" x14ac:dyDescent="0.2">
      <c r="B135" s="248"/>
    </row>
    <row r="136" spans="1:7" x14ac:dyDescent="0.2">
      <c r="B136" s="248"/>
    </row>
  </sheetData>
  <pageMargins left="0.70866141732283472" right="0.70866141732283472" top="0.86614173228346458" bottom="0.74803149606299213" header="0.31496062992125984" footer="0.31496062992125984"/>
  <pageSetup paperSize="9" scale="62" fitToHeight="2" orientation="landscape" verticalDpi="0" r:id="rId1"/>
  <headerFooter>
    <oddHeader>&amp;C
&amp;"Arial,Bold"Kreditori&amp;R7.pielikums</oddHeader>
    <oddFooter>&amp;L&amp;F   &amp;A&amp;R&amp;P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view="pageLayout" zoomScaleNormal="100" workbookViewId="0">
      <selection activeCell="I2" sqref="I2"/>
    </sheetView>
  </sheetViews>
  <sheetFormatPr defaultColWidth="39.7109375" defaultRowHeight="11.25" x14ac:dyDescent="0.2"/>
  <cols>
    <col min="1" max="1" width="39.7109375" style="172" customWidth="1"/>
    <col min="2" max="10" width="11.28515625" style="172" customWidth="1"/>
    <col min="11" max="248" width="9.140625" style="172" customWidth="1"/>
    <col min="249" max="249" width="3.7109375" style="172" customWidth="1"/>
    <col min="250" max="250" width="3.5703125" style="172" customWidth="1"/>
    <col min="251" max="251" width="13.85546875" style="172" customWidth="1"/>
    <col min="252" max="16384" width="39.7109375" style="172"/>
  </cols>
  <sheetData>
    <row r="1" spans="1:10" s="174" customFormat="1" ht="46.5" customHeight="1" x14ac:dyDescent="0.2">
      <c r="A1" s="371" t="s">
        <v>681</v>
      </c>
      <c r="B1" s="371" t="s">
        <v>680</v>
      </c>
      <c r="C1" s="371" t="s">
        <v>679</v>
      </c>
      <c r="D1" s="371" t="s">
        <v>678</v>
      </c>
      <c r="E1" s="371" t="s">
        <v>677</v>
      </c>
      <c r="F1" s="372" t="s">
        <v>676</v>
      </c>
      <c r="G1" s="371" t="s">
        <v>675</v>
      </c>
      <c r="H1" s="371" t="s">
        <v>674</v>
      </c>
      <c r="I1" s="372" t="s">
        <v>673</v>
      </c>
      <c r="J1" s="371" t="s">
        <v>672</v>
      </c>
    </row>
    <row r="2" spans="1:10" x14ac:dyDescent="0.2">
      <c r="A2" s="367" t="s">
        <v>671</v>
      </c>
      <c r="B2" s="370">
        <v>923</v>
      </c>
      <c r="C2" s="365"/>
      <c r="D2" s="365"/>
      <c r="E2" s="365"/>
      <c r="F2" s="365"/>
      <c r="G2" s="365"/>
      <c r="H2" s="365"/>
      <c r="I2" s="370">
        <v>202771</v>
      </c>
      <c r="J2" s="370">
        <v>333</v>
      </c>
    </row>
    <row r="3" spans="1:10" s="173" customFormat="1" x14ac:dyDescent="0.2">
      <c r="A3" s="367" t="s">
        <v>670</v>
      </c>
      <c r="B3" s="370"/>
      <c r="C3" s="370"/>
      <c r="D3" s="370"/>
      <c r="E3" s="370"/>
      <c r="F3" s="370"/>
      <c r="G3" s="370"/>
      <c r="H3" s="370"/>
      <c r="I3" s="370"/>
      <c r="J3" s="370"/>
    </row>
    <row r="4" spans="1:10" s="173" customFormat="1" x14ac:dyDescent="0.2">
      <c r="A4" s="367" t="s">
        <v>669</v>
      </c>
      <c r="B4" s="370"/>
      <c r="C4" s="370"/>
      <c r="D4" s="370"/>
      <c r="E4" s="370"/>
      <c r="F4" s="370"/>
      <c r="G4" s="370"/>
      <c r="H4" s="370"/>
      <c r="I4" s="370"/>
      <c r="J4" s="370"/>
    </row>
    <row r="5" spans="1:10" s="173" customFormat="1" x14ac:dyDescent="0.2">
      <c r="A5" s="367" t="s">
        <v>668</v>
      </c>
      <c r="B5" s="370"/>
      <c r="C5" s="370"/>
      <c r="D5" s="370"/>
      <c r="E5" s="370"/>
      <c r="F5" s="370"/>
      <c r="G5" s="370"/>
      <c r="H5" s="370"/>
      <c r="I5" s="370"/>
      <c r="J5" s="370"/>
    </row>
    <row r="6" spans="1:10" s="173" customFormat="1" x14ac:dyDescent="0.2">
      <c r="A6" s="368" t="s">
        <v>667</v>
      </c>
      <c r="B6" s="370"/>
      <c r="C6" s="370"/>
      <c r="D6" s="370"/>
      <c r="E6" s="370"/>
      <c r="F6" s="370"/>
      <c r="G6" s="370"/>
      <c r="H6" s="370"/>
      <c r="I6" s="370"/>
      <c r="J6" s="370"/>
    </row>
    <row r="7" spans="1:10" s="173" customFormat="1" x14ac:dyDescent="0.2">
      <c r="A7" s="368" t="s">
        <v>666</v>
      </c>
      <c r="B7" s="370"/>
      <c r="C7" s="370"/>
      <c r="D7" s="370"/>
      <c r="E7" s="370"/>
      <c r="F7" s="370"/>
      <c r="G7" s="370"/>
      <c r="H7" s="370"/>
      <c r="I7" s="370"/>
      <c r="J7" s="370"/>
    </row>
    <row r="8" spans="1:10" s="173" customFormat="1" x14ac:dyDescent="0.2">
      <c r="A8" s="367" t="s">
        <v>665</v>
      </c>
      <c r="B8" s="370"/>
      <c r="C8" s="370"/>
      <c r="D8" s="370"/>
      <c r="E8" s="370"/>
      <c r="F8" s="370"/>
      <c r="G8" s="370"/>
      <c r="H8" s="370"/>
      <c r="I8" s="370"/>
      <c r="J8" s="370"/>
    </row>
    <row r="9" spans="1:10" s="173" customFormat="1" x14ac:dyDescent="0.2">
      <c r="A9" s="367" t="s">
        <v>664</v>
      </c>
      <c r="B9" s="370"/>
      <c r="C9" s="370"/>
      <c r="D9" s="370"/>
      <c r="E9" s="370"/>
      <c r="F9" s="370"/>
      <c r="G9" s="370"/>
      <c r="H9" s="370"/>
      <c r="I9" s="370"/>
      <c r="J9" s="370"/>
    </row>
    <row r="10" spans="1:10" s="173" customFormat="1" x14ac:dyDescent="0.2">
      <c r="A10" s="368" t="s">
        <v>663</v>
      </c>
      <c r="B10" s="370"/>
      <c r="C10" s="370"/>
      <c r="D10" s="370"/>
      <c r="E10" s="370"/>
      <c r="F10" s="370"/>
      <c r="G10" s="370"/>
      <c r="H10" s="370"/>
      <c r="I10" s="370"/>
      <c r="J10" s="370"/>
    </row>
    <row r="11" spans="1:10" s="173" customFormat="1" x14ac:dyDescent="0.2">
      <c r="A11" s="368" t="s">
        <v>662</v>
      </c>
      <c r="B11" s="370"/>
      <c r="C11" s="370"/>
      <c r="D11" s="370"/>
      <c r="E11" s="370"/>
      <c r="F11" s="370"/>
      <c r="G11" s="370"/>
      <c r="H11" s="370"/>
      <c r="I11" s="370"/>
      <c r="J11" s="370"/>
    </row>
    <row r="12" spans="1:10" s="173" customFormat="1" x14ac:dyDescent="0.2">
      <c r="A12" s="368" t="s">
        <v>661</v>
      </c>
      <c r="B12" s="365"/>
      <c r="C12" s="365"/>
      <c r="D12" s="365"/>
      <c r="E12" s="365"/>
      <c r="F12" s="365"/>
      <c r="G12" s="365"/>
      <c r="H12" s="365"/>
      <c r="I12" s="365"/>
      <c r="J12" s="365"/>
    </row>
    <row r="13" spans="1:10" x14ac:dyDescent="0.2">
      <c r="A13" s="369" t="s">
        <v>660</v>
      </c>
      <c r="B13" s="365"/>
      <c r="C13" s="365"/>
      <c r="D13" s="365"/>
      <c r="E13" s="365"/>
      <c r="F13" s="365"/>
      <c r="G13" s="365"/>
      <c r="H13" s="365"/>
      <c r="I13" s="365"/>
      <c r="J13" s="365"/>
    </row>
    <row r="14" spans="1:10" x14ac:dyDescent="0.2">
      <c r="A14" s="366" t="s">
        <v>659</v>
      </c>
      <c r="B14" s="365"/>
      <c r="C14" s="365"/>
      <c r="D14" s="365"/>
      <c r="E14" s="365"/>
      <c r="F14" s="365"/>
      <c r="G14" s="365"/>
      <c r="H14" s="365"/>
      <c r="I14" s="365"/>
      <c r="J14" s="365"/>
    </row>
    <row r="15" spans="1:10" x14ac:dyDescent="0.2">
      <c r="A15" s="366" t="s">
        <v>658</v>
      </c>
      <c r="B15" s="365"/>
      <c r="C15" s="365"/>
      <c r="D15" s="365"/>
      <c r="E15" s="365"/>
      <c r="F15" s="365"/>
      <c r="G15" s="365"/>
      <c r="H15" s="365"/>
      <c r="I15" s="365"/>
      <c r="J15" s="365"/>
    </row>
    <row r="16" spans="1:10" x14ac:dyDescent="0.2">
      <c r="A16" s="366" t="s">
        <v>657</v>
      </c>
      <c r="B16" s="365"/>
      <c r="C16" s="365"/>
      <c r="D16" s="365"/>
      <c r="E16" s="365"/>
      <c r="F16" s="365"/>
      <c r="G16" s="365"/>
      <c r="H16" s="365"/>
      <c r="I16" s="365"/>
      <c r="J16" s="365"/>
    </row>
    <row r="17" spans="1:10" ht="12.75" customHeight="1" x14ac:dyDescent="0.2">
      <c r="A17" s="368" t="s">
        <v>656</v>
      </c>
      <c r="B17" s="365"/>
      <c r="C17" s="365"/>
      <c r="D17" s="365"/>
      <c r="E17" s="365"/>
      <c r="F17" s="365"/>
      <c r="G17" s="365"/>
      <c r="H17" s="365"/>
      <c r="I17" s="365"/>
      <c r="J17" s="365"/>
    </row>
    <row r="18" spans="1:10" ht="12" customHeight="1" x14ac:dyDescent="0.2">
      <c r="A18" s="367" t="s">
        <v>655</v>
      </c>
      <c r="B18" s="365"/>
      <c r="C18" s="365"/>
      <c r="D18" s="365"/>
      <c r="E18" s="365"/>
      <c r="F18" s="365"/>
      <c r="G18" s="365"/>
      <c r="H18" s="365"/>
      <c r="I18" s="365"/>
      <c r="J18" s="365"/>
    </row>
    <row r="19" spans="1:10" ht="12" customHeight="1" x14ac:dyDescent="0.2">
      <c r="A19" s="366" t="s">
        <v>654</v>
      </c>
      <c r="B19" s="365"/>
      <c r="C19" s="365"/>
      <c r="D19" s="365"/>
      <c r="E19" s="365"/>
      <c r="F19" s="365"/>
      <c r="G19" s="365"/>
      <c r="H19" s="365"/>
      <c r="I19" s="365"/>
      <c r="J19" s="365"/>
    </row>
    <row r="20" spans="1:10" ht="12" customHeight="1" x14ac:dyDescent="0.2">
      <c r="A20" s="366" t="s">
        <v>654</v>
      </c>
      <c r="B20" s="365"/>
      <c r="C20" s="365"/>
      <c r="D20" s="365"/>
      <c r="E20" s="365"/>
      <c r="F20" s="365"/>
      <c r="G20" s="365"/>
      <c r="H20" s="365"/>
      <c r="I20" s="365"/>
      <c r="J20" s="365"/>
    </row>
    <row r="21" spans="1:10" ht="12" customHeight="1" x14ac:dyDescent="0.2">
      <c r="A21" s="366" t="s">
        <v>654</v>
      </c>
      <c r="B21" s="365"/>
      <c r="C21" s="365"/>
      <c r="D21" s="365"/>
      <c r="E21" s="365"/>
      <c r="F21" s="365"/>
      <c r="G21" s="365"/>
      <c r="H21" s="365"/>
      <c r="I21" s="365"/>
      <c r="J21" s="365"/>
    </row>
    <row r="22" spans="1:10" ht="12" customHeight="1" x14ac:dyDescent="0.2">
      <c r="A22" s="366" t="s">
        <v>654</v>
      </c>
      <c r="B22" s="365"/>
      <c r="C22" s="365"/>
      <c r="D22" s="365"/>
      <c r="E22" s="365"/>
      <c r="F22" s="365"/>
      <c r="G22" s="365"/>
      <c r="H22" s="365"/>
      <c r="I22" s="365"/>
      <c r="J22" s="365"/>
    </row>
    <row r="23" spans="1:10" ht="12" customHeight="1" x14ac:dyDescent="0.2">
      <c r="A23" s="366" t="s">
        <v>654</v>
      </c>
      <c r="B23" s="365"/>
      <c r="C23" s="365"/>
      <c r="D23" s="365"/>
      <c r="E23" s="365"/>
      <c r="F23" s="365"/>
      <c r="G23" s="365"/>
      <c r="H23" s="365"/>
      <c r="I23" s="365"/>
      <c r="J23" s="365"/>
    </row>
    <row r="24" spans="1:10" ht="12" customHeight="1" x14ac:dyDescent="0.2">
      <c r="A24" s="366" t="s">
        <v>654</v>
      </c>
      <c r="B24" s="365"/>
      <c r="C24" s="365"/>
      <c r="D24" s="365"/>
      <c r="E24" s="365"/>
      <c r="F24" s="365"/>
      <c r="G24" s="365"/>
      <c r="H24" s="365"/>
      <c r="I24" s="365"/>
      <c r="J24" s="365"/>
    </row>
    <row r="25" spans="1:10" ht="12" customHeight="1" x14ac:dyDescent="0.2">
      <c r="A25" s="366" t="s">
        <v>654</v>
      </c>
      <c r="B25" s="365"/>
      <c r="C25" s="365"/>
      <c r="D25" s="365"/>
      <c r="E25" s="365"/>
      <c r="F25" s="365"/>
      <c r="G25" s="365"/>
      <c r="H25" s="365"/>
      <c r="I25" s="365"/>
      <c r="J25" s="365"/>
    </row>
    <row r="26" spans="1:10" ht="12" customHeight="1" x14ac:dyDescent="0.2">
      <c r="A26" s="366" t="s">
        <v>654</v>
      </c>
      <c r="B26" s="365"/>
      <c r="C26" s="365"/>
      <c r="D26" s="365"/>
      <c r="E26" s="365"/>
      <c r="F26" s="365"/>
      <c r="G26" s="365"/>
      <c r="H26" s="365"/>
      <c r="I26" s="365"/>
      <c r="J26" s="365"/>
    </row>
    <row r="27" spans="1:10" ht="12.75" x14ac:dyDescent="0.2">
      <c r="A27" s="364"/>
      <c r="B27" s="329"/>
      <c r="C27" s="329"/>
      <c r="D27" s="329"/>
      <c r="E27" s="329"/>
      <c r="F27" s="329"/>
      <c r="G27" s="329"/>
      <c r="H27" s="329"/>
      <c r="I27" s="329"/>
      <c r="J27" s="329"/>
    </row>
    <row r="28" spans="1:10" ht="12.75" x14ac:dyDescent="0.2">
      <c r="A28" s="363"/>
      <c r="B28" s="329"/>
      <c r="C28" s="329"/>
      <c r="D28" s="329"/>
      <c r="E28" s="329"/>
      <c r="F28" s="329"/>
      <c r="G28" s="329"/>
      <c r="H28" s="329"/>
      <c r="I28" s="329"/>
      <c r="J28" s="329"/>
    </row>
  </sheetData>
  <pageMargins left="0.70866141732283472" right="0.70866141732283472" top="0.82677165354330717" bottom="0.74803149606299213" header="0.31496062992125984" footer="0.31496062992125984"/>
  <pageSetup paperSize="9" scale="94" fitToHeight="2" orientation="landscape" verticalDpi="0" r:id="rId1"/>
  <headerFooter>
    <oddHeader>&amp;C&amp;"Arial,Bold"
Naudas atlikums uz pārskata perioda beigām, &amp;"Arial,Bold Italic"euro&amp;R8.pielikums</oddHeader>
    <oddFooter>&amp;L&amp;F   &amp;A&amp;R&amp;P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3"/>
  <sheetViews>
    <sheetView view="pageLayout" topLeftCell="A52" zoomScaleNormal="110" workbookViewId="0">
      <selection activeCell="E70" sqref="E70"/>
    </sheetView>
  </sheetViews>
  <sheetFormatPr defaultRowHeight="12.75" x14ac:dyDescent="0.2"/>
  <cols>
    <col min="1" max="1" width="5" bestFit="1" customWidth="1"/>
    <col min="2" max="2" width="57.28515625" customWidth="1"/>
    <col min="3" max="3" width="10.85546875" style="439" customWidth="1"/>
    <col min="4" max="4" width="11.5703125" style="439" customWidth="1"/>
    <col min="5" max="5" width="10" style="439" customWidth="1"/>
    <col min="6" max="6" width="12" customWidth="1"/>
  </cols>
  <sheetData>
    <row r="1" spans="1:6" ht="67.5" x14ac:dyDescent="0.2">
      <c r="A1" s="207" t="s">
        <v>682</v>
      </c>
      <c r="B1" s="208" t="s">
        <v>700</v>
      </c>
      <c r="C1" s="207" t="s">
        <v>1004</v>
      </c>
      <c r="D1" s="209" t="s">
        <v>701</v>
      </c>
      <c r="E1" s="207" t="s">
        <v>1005</v>
      </c>
      <c r="F1" s="209" t="s">
        <v>702</v>
      </c>
    </row>
    <row r="2" spans="1:6" x14ac:dyDescent="0.2">
      <c r="A2" s="217">
        <v>1</v>
      </c>
      <c r="B2" s="24" t="s">
        <v>703</v>
      </c>
      <c r="C2" s="231">
        <v>451368</v>
      </c>
      <c r="D2" s="238">
        <f t="shared" ref="D2:D33" si="0">C2/$C$69</f>
        <v>21.788376134388876</v>
      </c>
      <c r="E2" s="232">
        <v>475648</v>
      </c>
      <c r="F2" s="238">
        <f t="shared" ref="F2:F33" si="1">E2/$E$69</f>
        <v>22.720229281108193</v>
      </c>
    </row>
    <row r="3" spans="1:6" ht="22.5" x14ac:dyDescent="0.2">
      <c r="A3" s="217">
        <v>2</v>
      </c>
      <c r="B3" s="27" t="s">
        <v>35</v>
      </c>
      <c r="C3" s="231">
        <v>104654</v>
      </c>
      <c r="D3" s="239">
        <f t="shared" si="0"/>
        <v>5.0518439853253527</v>
      </c>
      <c r="E3" s="232">
        <v>109598</v>
      </c>
      <c r="F3" s="238">
        <f t="shared" si="1"/>
        <v>5.2351564365894436</v>
      </c>
    </row>
    <row r="4" spans="1:6" x14ac:dyDescent="0.2">
      <c r="A4" s="217">
        <v>3</v>
      </c>
      <c r="B4" s="13" t="s">
        <v>185</v>
      </c>
      <c r="C4" s="231">
        <v>341</v>
      </c>
      <c r="D4" s="239">
        <f t="shared" si="0"/>
        <v>1.646070670013516E-2</v>
      </c>
      <c r="E4" s="232">
        <v>319</v>
      </c>
      <c r="F4" s="238">
        <f t="shared" si="1"/>
        <v>1.5237640315261524E-2</v>
      </c>
    </row>
    <row r="5" spans="1:6" x14ac:dyDescent="0.2">
      <c r="A5" s="217">
        <v>4</v>
      </c>
      <c r="B5" s="36" t="s">
        <v>48</v>
      </c>
      <c r="C5" s="231">
        <v>2619</v>
      </c>
      <c r="D5" s="237">
        <f t="shared" si="0"/>
        <v>0.12642402008109674</v>
      </c>
      <c r="E5" s="232">
        <v>2443</v>
      </c>
      <c r="F5" s="238">
        <f t="shared" si="1"/>
        <v>0.11669453069023167</v>
      </c>
    </row>
    <row r="6" spans="1:6" x14ac:dyDescent="0.2">
      <c r="A6" s="217">
        <v>5</v>
      </c>
      <c r="B6" s="27" t="s">
        <v>51</v>
      </c>
      <c r="C6" s="232">
        <f>SUM(C7:C11)</f>
        <v>38688</v>
      </c>
      <c r="D6" s="239">
        <f t="shared" si="0"/>
        <v>1.8675419965244255</v>
      </c>
      <c r="E6" s="232">
        <f>SUM(E7:E11)</f>
        <v>43050</v>
      </c>
      <c r="F6" s="238">
        <f t="shared" si="1"/>
        <v>2.0563649390972056</v>
      </c>
    </row>
    <row r="7" spans="1:6" x14ac:dyDescent="0.2">
      <c r="A7" s="91">
        <v>5.0999999999999996</v>
      </c>
      <c r="B7" s="28" t="s">
        <v>52</v>
      </c>
      <c r="C7" s="233">
        <v>24623</v>
      </c>
      <c r="D7" s="241">
        <f t="shared" si="0"/>
        <v>1.1885981849777949</v>
      </c>
      <c r="E7" s="234">
        <v>29827</v>
      </c>
      <c r="F7" s="242">
        <f t="shared" si="1"/>
        <v>1.4247432529257225</v>
      </c>
    </row>
    <row r="8" spans="1:6" x14ac:dyDescent="0.2">
      <c r="A8" s="91">
        <v>5.2</v>
      </c>
      <c r="B8" s="28" t="s">
        <v>53</v>
      </c>
      <c r="C8" s="233">
        <v>4894</v>
      </c>
      <c r="D8" s="241">
        <f t="shared" si="0"/>
        <v>0.23624251786059083</v>
      </c>
      <c r="E8" s="234">
        <v>5008</v>
      </c>
      <c r="F8" s="242">
        <f t="shared" si="1"/>
        <v>0.23921662288034393</v>
      </c>
    </row>
    <row r="9" spans="1:6" x14ac:dyDescent="0.2">
      <c r="A9" s="91">
        <v>5.3</v>
      </c>
      <c r="B9" s="28" t="s">
        <v>54</v>
      </c>
      <c r="C9" s="233">
        <v>8013</v>
      </c>
      <c r="D9" s="241">
        <f t="shared" si="0"/>
        <v>0.3868024715195984</v>
      </c>
      <c r="E9" s="234">
        <v>6569</v>
      </c>
      <c r="F9" s="242">
        <f t="shared" si="1"/>
        <v>0.31378074994029137</v>
      </c>
    </row>
    <row r="10" spans="1:6" ht="22.5" x14ac:dyDescent="0.2">
      <c r="A10" s="91">
        <v>5.4</v>
      </c>
      <c r="B10" s="28" t="s">
        <v>186</v>
      </c>
      <c r="C10" s="233">
        <v>1158</v>
      </c>
      <c r="D10" s="241">
        <f t="shared" si="0"/>
        <v>5.5898822166441396E-2</v>
      </c>
      <c r="E10" s="234">
        <v>1646</v>
      </c>
      <c r="F10" s="242">
        <f t="shared" si="1"/>
        <v>7.8624313350847866E-2</v>
      </c>
    </row>
    <row r="11" spans="1:6" x14ac:dyDescent="0.2">
      <c r="A11" s="91">
        <v>5.5</v>
      </c>
      <c r="B11" s="28" t="s">
        <v>55</v>
      </c>
      <c r="C11" s="233">
        <v>0</v>
      </c>
      <c r="D11" s="241">
        <f t="shared" si="0"/>
        <v>0</v>
      </c>
      <c r="E11" s="234">
        <v>0</v>
      </c>
      <c r="F11" s="242">
        <f t="shared" si="1"/>
        <v>0</v>
      </c>
    </row>
    <row r="12" spans="1:6" ht="22.5" x14ac:dyDescent="0.2">
      <c r="A12" s="217">
        <v>6</v>
      </c>
      <c r="B12" s="27" t="s">
        <v>56</v>
      </c>
      <c r="C12" s="231">
        <v>5321</v>
      </c>
      <c r="D12" s="239">
        <f t="shared" si="0"/>
        <v>0.25685460513612668</v>
      </c>
      <c r="E12" s="232">
        <v>1395</v>
      </c>
      <c r="F12" s="238">
        <f t="shared" si="1"/>
        <v>6.6634822068306662E-2</v>
      </c>
    </row>
    <row r="13" spans="1:6" x14ac:dyDescent="0.2">
      <c r="A13" s="217">
        <v>7</v>
      </c>
      <c r="B13" s="27" t="s">
        <v>190</v>
      </c>
      <c r="C13" s="232">
        <f>SUM(C14:C21)</f>
        <v>16519</v>
      </c>
      <c r="D13" s="239">
        <f t="shared" si="0"/>
        <v>0.79740297354701684</v>
      </c>
      <c r="E13" s="232">
        <f>SUM(E14:E21)</f>
        <v>19824</v>
      </c>
      <c r="F13" s="238">
        <f t="shared" si="1"/>
        <v>0.94693097683305472</v>
      </c>
    </row>
    <row r="14" spans="1:6" x14ac:dyDescent="0.2">
      <c r="A14" s="91">
        <v>7.1</v>
      </c>
      <c r="B14" s="28" t="s">
        <v>191</v>
      </c>
      <c r="C14" s="233">
        <v>549</v>
      </c>
      <c r="D14" s="241">
        <f t="shared" si="0"/>
        <v>2.6501255068546052E-2</v>
      </c>
      <c r="E14" s="234">
        <v>1079</v>
      </c>
      <c r="F14" s="242">
        <f t="shared" si="1"/>
        <v>5.1540482445665156E-2</v>
      </c>
    </row>
    <row r="15" spans="1:6" x14ac:dyDescent="0.2">
      <c r="A15" s="91">
        <v>7.2</v>
      </c>
      <c r="B15" s="28" t="s">
        <v>61</v>
      </c>
      <c r="C15" s="233">
        <v>776</v>
      </c>
      <c r="D15" s="241">
        <f t="shared" si="0"/>
        <v>3.7458968912917549E-2</v>
      </c>
      <c r="E15" s="234">
        <v>838</v>
      </c>
      <c r="F15" s="242">
        <f t="shared" si="1"/>
        <v>4.0028660138524005E-2</v>
      </c>
    </row>
    <row r="16" spans="1:6" x14ac:dyDescent="0.2">
      <c r="A16" s="91">
        <v>7.3</v>
      </c>
      <c r="B16" s="28" t="s">
        <v>62</v>
      </c>
      <c r="C16" s="233">
        <v>110</v>
      </c>
      <c r="D16" s="241">
        <f t="shared" si="0"/>
        <v>5.3099053871403746E-3</v>
      </c>
      <c r="E16" s="234">
        <v>868</v>
      </c>
      <c r="F16" s="242">
        <f t="shared" si="1"/>
        <v>4.1461667064724143E-2</v>
      </c>
    </row>
    <row r="17" spans="1:6" x14ac:dyDescent="0.2">
      <c r="A17" s="91">
        <v>7.4</v>
      </c>
      <c r="B17" s="28" t="s">
        <v>192</v>
      </c>
      <c r="C17" s="233">
        <v>1645</v>
      </c>
      <c r="D17" s="241">
        <f t="shared" si="0"/>
        <v>7.9407221471326506E-2</v>
      </c>
      <c r="E17" s="234">
        <v>1809</v>
      </c>
      <c r="F17" s="242">
        <f t="shared" si="1"/>
        <v>8.6410317649868645E-2</v>
      </c>
    </row>
    <row r="18" spans="1:6" x14ac:dyDescent="0.2">
      <c r="A18" s="91">
        <v>7.5</v>
      </c>
      <c r="B18" s="28" t="s">
        <v>193</v>
      </c>
      <c r="C18" s="233">
        <v>0</v>
      </c>
      <c r="D18" s="241">
        <f t="shared" si="0"/>
        <v>0</v>
      </c>
      <c r="E18" s="234">
        <v>0</v>
      </c>
      <c r="F18" s="242">
        <f t="shared" si="1"/>
        <v>0</v>
      </c>
    </row>
    <row r="19" spans="1:6" x14ac:dyDescent="0.2">
      <c r="A19" s="91">
        <v>7.6</v>
      </c>
      <c r="B19" s="28" t="s">
        <v>63</v>
      </c>
      <c r="C19" s="233">
        <v>330</v>
      </c>
      <c r="D19" s="241">
        <f t="shared" si="0"/>
        <v>1.5929716161421123E-2</v>
      </c>
      <c r="E19" s="234">
        <v>428</v>
      </c>
      <c r="F19" s="242">
        <f t="shared" si="1"/>
        <v>2.0444232147122043E-2</v>
      </c>
    </row>
    <row r="20" spans="1:6" x14ac:dyDescent="0.2">
      <c r="A20" s="91">
        <v>7.7</v>
      </c>
      <c r="B20" s="28" t="s">
        <v>194</v>
      </c>
      <c r="C20" s="547">
        <v>0</v>
      </c>
      <c r="D20" s="241">
        <f t="shared" si="0"/>
        <v>0</v>
      </c>
      <c r="E20" s="234">
        <v>753</v>
      </c>
      <c r="F20" s="242">
        <f t="shared" si="1"/>
        <v>3.5968473847623597E-2</v>
      </c>
    </row>
    <row r="21" spans="1:6" x14ac:dyDescent="0.2">
      <c r="A21" s="91">
        <v>7.8</v>
      </c>
      <c r="B21" s="28" t="s">
        <v>64</v>
      </c>
      <c r="C21" s="233">
        <v>13109</v>
      </c>
      <c r="D21" s="241">
        <f t="shared" si="0"/>
        <v>0.6327959065456652</v>
      </c>
      <c r="E21" s="234">
        <v>14049</v>
      </c>
      <c r="F21" s="242">
        <f t="shared" si="1"/>
        <v>0.67107714353952708</v>
      </c>
    </row>
    <row r="22" spans="1:6" x14ac:dyDescent="0.2">
      <c r="A22" s="217">
        <v>8</v>
      </c>
      <c r="B22" s="36" t="s">
        <v>65</v>
      </c>
      <c r="C22" s="231">
        <v>575</v>
      </c>
      <c r="D22" s="237">
        <f t="shared" si="0"/>
        <v>2.7756323614597414E-2</v>
      </c>
      <c r="E22" s="232">
        <v>651</v>
      </c>
      <c r="F22" s="238">
        <f t="shared" si="1"/>
        <v>3.1096250298543109E-2</v>
      </c>
    </row>
    <row r="23" spans="1:6" x14ac:dyDescent="0.2">
      <c r="A23" s="217">
        <v>9</v>
      </c>
      <c r="B23" s="36" t="s">
        <v>69</v>
      </c>
      <c r="C23" s="231">
        <v>0</v>
      </c>
      <c r="D23" s="237">
        <f t="shared" si="0"/>
        <v>0</v>
      </c>
      <c r="E23" s="232">
        <f>SUM(E24:E28)</f>
        <v>0</v>
      </c>
      <c r="F23" s="238">
        <f t="shared" si="1"/>
        <v>0</v>
      </c>
    </row>
    <row r="24" spans="1:6" x14ac:dyDescent="0.2">
      <c r="A24" s="91">
        <v>9.1</v>
      </c>
      <c r="B24" s="34" t="s">
        <v>70</v>
      </c>
      <c r="C24" s="234">
        <v>0</v>
      </c>
      <c r="D24" s="240">
        <f t="shared" si="0"/>
        <v>0</v>
      </c>
      <c r="E24" s="233">
        <v>0</v>
      </c>
      <c r="F24" s="242">
        <f t="shared" si="1"/>
        <v>0</v>
      </c>
    </row>
    <row r="25" spans="1:6" x14ac:dyDescent="0.2">
      <c r="A25" s="91">
        <v>9.1999999999999993</v>
      </c>
      <c r="B25" s="34" t="s">
        <v>71</v>
      </c>
      <c r="C25" s="234">
        <v>0</v>
      </c>
      <c r="D25" s="240">
        <f t="shared" si="0"/>
        <v>0</v>
      </c>
      <c r="E25" s="233">
        <v>0</v>
      </c>
      <c r="F25" s="242">
        <f t="shared" si="1"/>
        <v>0</v>
      </c>
    </row>
    <row r="26" spans="1:6" x14ac:dyDescent="0.2">
      <c r="A26" s="91">
        <v>9.3000000000000007</v>
      </c>
      <c r="B26" s="34" t="s">
        <v>72</v>
      </c>
      <c r="C26" s="234">
        <v>0</v>
      </c>
      <c r="D26" s="240">
        <f t="shared" si="0"/>
        <v>0</v>
      </c>
      <c r="E26" s="233">
        <v>0</v>
      </c>
      <c r="F26" s="242">
        <f t="shared" si="1"/>
        <v>0</v>
      </c>
    </row>
    <row r="27" spans="1:6" x14ac:dyDescent="0.2">
      <c r="A27" s="91">
        <v>9.4</v>
      </c>
      <c r="B27" s="34" t="s">
        <v>195</v>
      </c>
      <c r="C27" s="234">
        <v>0</v>
      </c>
      <c r="D27" s="240">
        <f t="shared" si="0"/>
        <v>0</v>
      </c>
      <c r="E27" s="233">
        <v>0</v>
      </c>
      <c r="F27" s="242">
        <f t="shared" si="1"/>
        <v>0</v>
      </c>
    </row>
    <row r="28" spans="1:6" x14ac:dyDescent="0.2">
      <c r="A28" s="91">
        <v>9.5</v>
      </c>
      <c r="B28" s="34" t="s">
        <v>73</v>
      </c>
      <c r="C28" s="234">
        <v>0</v>
      </c>
      <c r="D28" s="240">
        <f t="shared" si="0"/>
        <v>0</v>
      </c>
      <c r="E28" s="233">
        <v>0</v>
      </c>
      <c r="F28" s="242">
        <f t="shared" si="1"/>
        <v>0</v>
      </c>
    </row>
    <row r="29" spans="1:6" x14ac:dyDescent="0.2">
      <c r="A29" s="217">
        <v>10</v>
      </c>
      <c r="B29" s="36" t="s">
        <v>74</v>
      </c>
      <c r="C29" s="231">
        <v>5435</v>
      </c>
      <c r="D29" s="237">
        <f t="shared" si="0"/>
        <v>0.26235759799189035</v>
      </c>
      <c r="E29" s="232">
        <v>7509</v>
      </c>
      <c r="F29" s="238">
        <f t="shared" si="1"/>
        <v>0.35868163362789585</v>
      </c>
    </row>
    <row r="30" spans="1:6" x14ac:dyDescent="0.2">
      <c r="A30" s="217">
        <v>11</v>
      </c>
      <c r="B30" s="27" t="s">
        <v>78</v>
      </c>
      <c r="C30" s="231">
        <v>0</v>
      </c>
      <c r="D30" s="239">
        <f t="shared" si="0"/>
        <v>0</v>
      </c>
      <c r="E30" s="231">
        <v>0</v>
      </c>
      <c r="F30" s="238">
        <f t="shared" si="1"/>
        <v>0</v>
      </c>
    </row>
    <row r="31" spans="1:6" x14ac:dyDescent="0.2">
      <c r="A31" s="217">
        <v>12</v>
      </c>
      <c r="B31" s="27" t="s">
        <v>197</v>
      </c>
      <c r="C31" s="231">
        <f>SUM(C32:C35)</f>
        <v>2880</v>
      </c>
      <c r="D31" s="239">
        <f t="shared" si="0"/>
        <v>0.13902297740876618</v>
      </c>
      <c r="E31" s="231">
        <f>SUM(E32:E35)</f>
        <v>1956</v>
      </c>
      <c r="F31" s="238">
        <f t="shared" si="1"/>
        <v>9.343205158824934E-2</v>
      </c>
    </row>
    <row r="32" spans="1:6" x14ac:dyDescent="0.2">
      <c r="A32" s="91">
        <v>12.1</v>
      </c>
      <c r="B32" s="34" t="s">
        <v>81</v>
      </c>
      <c r="C32" s="234">
        <v>1582</v>
      </c>
      <c r="D32" s="240">
        <f t="shared" si="0"/>
        <v>7.6366093840509755E-2</v>
      </c>
      <c r="E32" s="397">
        <v>1732</v>
      </c>
      <c r="F32" s="242">
        <f t="shared" si="1"/>
        <v>8.2732266539288279E-2</v>
      </c>
    </row>
    <row r="33" spans="1:6" x14ac:dyDescent="0.2">
      <c r="A33" s="91">
        <v>12.2</v>
      </c>
      <c r="B33" s="34" t="s">
        <v>82</v>
      </c>
      <c r="C33" s="234">
        <v>1298</v>
      </c>
      <c r="D33" s="240">
        <f t="shared" si="0"/>
        <v>6.2656883568256425E-2</v>
      </c>
      <c r="E33" s="397">
        <v>224</v>
      </c>
      <c r="F33" s="242">
        <f t="shared" si="1"/>
        <v>1.0699785048961069E-2</v>
      </c>
    </row>
    <row r="34" spans="1:6" x14ac:dyDescent="0.2">
      <c r="A34" s="91">
        <v>12.3</v>
      </c>
      <c r="B34" s="34" t="s">
        <v>83</v>
      </c>
      <c r="C34" s="234">
        <v>0</v>
      </c>
      <c r="D34" s="240">
        <f t="shared" ref="D34:D65" si="2">C34/$C$69</f>
        <v>0</v>
      </c>
      <c r="E34" s="397">
        <v>0</v>
      </c>
      <c r="F34" s="242">
        <f t="shared" ref="F34:F65" si="3">E34/$E$69</f>
        <v>0</v>
      </c>
    </row>
    <row r="35" spans="1:6" ht="22.5" x14ac:dyDescent="0.2">
      <c r="A35" s="91">
        <v>12.4</v>
      </c>
      <c r="B35" s="28" t="s">
        <v>475</v>
      </c>
      <c r="C35" s="234">
        <v>0</v>
      </c>
      <c r="D35" s="241">
        <f t="shared" si="2"/>
        <v>0</v>
      </c>
      <c r="E35" s="397">
        <v>0</v>
      </c>
      <c r="F35" s="242">
        <f t="shared" si="3"/>
        <v>0</v>
      </c>
    </row>
    <row r="36" spans="1:6" x14ac:dyDescent="0.2">
      <c r="A36" s="217">
        <v>13</v>
      </c>
      <c r="B36" s="27" t="s">
        <v>84</v>
      </c>
      <c r="C36" s="258">
        <f>SUM(C37:C39)</f>
        <v>1024</v>
      </c>
      <c r="D36" s="239">
        <f t="shared" si="2"/>
        <v>4.9430391967561306E-2</v>
      </c>
      <c r="E36" s="258">
        <f>SUM(E37:E39)</f>
        <v>1142</v>
      </c>
      <c r="F36" s="238">
        <f t="shared" si="3"/>
        <v>5.4549796990685455E-2</v>
      </c>
    </row>
    <row r="37" spans="1:6" x14ac:dyDescent="0.2">
      <c r="A37" s="91">
        <v>13.1</v>
      </c>
      <c r="B37" s="34" t="s">
        <v>85</v>
      </c>
      <c r="C37" s="234">
        <v>0</v>
      </c>
      <c r="D37" s="240">
        <f t="shared" si="2"/>
        <v>0</v>
      </c>
      <c r="E37" s="397">
        <v>0</v>
      </c>
      <c r="F37" s="242">
        <f t="shared" si="3"/>
        <v>0</v>
      </c>
    </row>
    <row r="38" spans="1:6" x14ac:dyDescent="0.2">
      <c r="A38" s="91">
        <v>13.2</v>
      </c>
      <c r="B38" s="34" t="s">
        <v>86</v>
      </c>
      <c r="C38" s="234">
        <v>1024</v>
      </c>
      <c r="D38" s="240">
        <f t="shared" si="2"/>
        <v>4.9430391967561306E-2</v>
      </c>
      <c r="E38" s="397">
        <v>1142</v>
      </c>
      <c r="F38" s="242">
        <f t="shared" si="3"/>
        <v>5.4549796990685455E-2</v>
      </c>
    </row>
    <row r="39" spans="1:6" x14ac:dyDescent="0.2">
      <c r="A39" s="91">
        <v>13.3</v>
      </c>
      <c r="B39" s="34" t="s">
        <v>87</v>
      </c>
      <c r="C39" s="234">
        <v>0</v>
      </c>
      <c r="D39" s="240">
        <f t="shared" si="2"/>
        <v>0</v>
      </c>
      <c r="E39" s="397">
        <v>0</v>
      </c>
      <c r="F39" s="242">
        <f t="shared" si="3"/>
        <v>0</v>
      </c>
    </row>
    <row r="40" spans="1:6" x14ac:dyDescent="0.2">
      <c r="A40" s="217">
        <v>14</v>
      </c>
      <c r="B40" s="27" t="s">
        <v>90</v>
      </c>
      <c r="C40" s="258">
        <f>SUM(C41:C43)</f>
        <v>17935</v>
      </c>
      <c r="D40" s="239">
        <f t="shared" si="2"/>
        <v>0.86575593743966017</v>
      </c>
      <c r="E40" s="258">
        <f>SUM(E41:E43)</f>
        <v>22309</v>
      </c>
      <c r="F40" s="238">
        <f t="shared" si="3"/>
        <v>1.0656317172199665</v>
      </c>
    </row>
    <row r="41" spans="1:6" x14ac:dyDescent="0.2">
      <c r="A41" s="91">
        <v>14.1</v>
      </c>
      <c r="B41" s="37" t="s">
        <v>470</v>
      </c>
      <c r="C41" s="234">
        <v>17935</v>
      </c>
      <c r="D41" s="243">
        <f t="shared" si="2"/>
        <v>0.86575593743966017</v>
      </c>
      <c r="E41" s="391">
        <v>22309</v>
      </c>
      <c r="F41" s="242">
        <f t="shared" si="3"/>
        <v>1.0656317172199665</v>
      </c>
    </row>
    <row r="42" spans="1:6" x14ac:dyDescent="0.2">
      <c r="A42" s="91">
        <v>14.2</v>
      </c>
      <c r="B42" s="37" t="s">
        <v>498</v>
      </c>
      <c r="C42" s="234">
        <v>0</v>
      </c>
      <c r="D42" s="243">
        <f t="shared" si="2"/>
        <v>0</v>
      </c>
      <c r="E42" s="391">
        <v>0</v>
      </c>
      <c r="F42" s="242">
        <f t="shared" si="3"/>
        <v>0</v>
      </c>
    </row>
    <row r="43" spans="1:6" x14ac:dyDescent="0.2">
      <c r="A43" s="91">
        <v>14.3</v>
      </c>
      <c r="B43" s="37" t="s">
        <v>497</v>
      </c>
      <c r="C43" s="234">
        <v>0</v>
      </c>
      <c r="D43" s="243">
        <f t="shared" si="2"/>
        <v>0</v>
      </c>
      <c r="E43" s="391">
        <v>0</v>
      </c>
      <c r="F43" s="242">
        <f t="shared" si="3"/>
        <v>0</v>
      </c>
    </row>
    <row r="44" spans="1:6" x14ac:dyDescent="0.2">
      <c r="A44" s="91">
        <v>14.4</v>
      </c>
      <c r="B44" s="37" t="s">
        <v>385</v>
      </c>
      <c r="C44" s="234">
        <v>0</v>
      </c>
      <c r="D44" s="243">
        <f t="shared" si="2"/>
        <v>0</v>
      </c>
      <c r="E44" s="391">
        <v>0</v>
      </c>
      <c r="F44" s="242">
        <f t="shared" si="3"/>
        <v>0</v>
      </c>
    </row>
    <row r="45" spans="1:6" x14ac:dyDescent="0.2">
      <c r="A45" s="91">
        <v>14.5</v>
      </c>
      <c r="B45" s="37" t="s">
        <v>471</v>
      </c>
      <c r="C45" s="234">
        <v>0</v>
      </c>
      <c r="D45" s="243">
        <f t="shared" si="2"/>
        <v>0</v>
      </c>
      <c r="E45" s="391">
        <v>0</v>
      </c>
      <c r="F45" s="242">
        <f t="shared" si="3"/>
        <v>0</v>
      </c>
    </row>
    <row r="46" spans="1:6" ht="22.5" x14ac:dyDescent="0.2">
      <c r="A46" s="91">
        <v>14.6</v>
      </c>
      <c r="B46" s="37" t="s">
        <v>472</v>
      </c>
      <c r="C46" s="234">
        <v>0</v>
      </c>
      <c r="D46" s="243">
        <f t="shared" si="2"/>
        <v>0</v>
      </c>
      <c r="E46" s="391">
        <v>0</v>
      </c>
      <c r="F46" s="242">
        <f t="shared" si="3"/>
        <v>0</v>
      </c>
    </row>
    <row r="47" spans="1:6" x14ac:dyDescent="0.2">
      <c r="A47" s="217">
        <v>15</v>
      </c>
      <c r="B47" s="27" t="s">
        <v>389</v>
      </c>
      <c r="C47" s="231">
        <v>0</v>
      </c>
      <c r="D47" s="239">
        <f t="shared" si="2"/>
        <v>0</v>
      </c>
      <c r="E47" s="232">
        <v>0</v>
      </c>
      <c r="F47" s="238">
        <f t="shared" si="3"/>
        <v>0</v>
      </c>
    </row>
    <row r="48" spans="1:6" x14ac:dyDescent="0.2">
      <c r="A48" s="217">
        <v>16</v>
      </c>
      <c r="B48" s="27" t="s">
        <v>704</v>
      </c>
      <c r="C48" s="232">
        <f>SUM(C49:C52)</f>
        <v>3561</v>
      </c>
      <c r="D48" s="239">
        <f t="shared" si="2"/>
        <v>0.17189611894188067</v>
      </c>
      <c r="E48" s="232">
        <f>SUM(E49:E52)</f>
        <v>4755</v>
      </c>
      <c r="F48" s="238">
        <f t="shared" si="3"/>
        <v>0.22713159780272271</v>
      </c>
    </row>
    <row r="49" spans="1:6" x14ac:dyDescent="0.2">
      <c r="A49" s="91">
        <v>16.100000000000001</v>
      </c>
      <c r="B49" s="28" t="s">
        <v>386</v>
      </c>
      <c r="C49" s="234">
        <v>3561</v>
      </c>
      <c r="D49" s="241">
        <f t="shared" si="2"/>
        <v>0.17189611894188067</v>
      </c>
      <c r="E49" s="234">
        <v>4755</v>
      </c>
      <c r="F49" s="242">
        <f t="shared" si="3"/>
        <v>0.22713159780272271</v>
      </c>
    </row>
    <row r="50" spans="1:6" x14ac:dyDescent="0.2">
      <c r="A50" s="91">
        <v>16.2</v>
      </c>
      <c r="B50" s="28" t="s">
        <v>387</v>
      </c>
      <c r="C50" s="234">
        <v>0</v>
      </c>
      <c r="D50" s="241">
        <f t="shared" si="2"/>
        <v>0</v>
      </c>
      <c r="E50" s="234">
        <v>0</v>
      </c>
      <c r="F50" s="242">
        <f t="shared" si="3"/>
        <v>0</v>
      </c>
    </row>
    <row r="51" spans="1:6" x14ac:dyDescent="0.2">
      <c r="A51" s="91">
        <v>16.3</v>
      </c>
      <c r="B51" s="28" t="s">
        <v>388</v>
      </c>
      <c r="C51" s="234">
        <v>0</v>
      </c>
      <c r="D51" s="241">
        <f t="shared" si="2"/>
        <v>0</v>
      </c>
      <c r="E51" s="234">
        <v>0</v>
      </c>
      <c r="F51" s="242">
        <f t="shared" si="3"/>
        <v>0</v>
      </c>
    </row>
    <row r="52" spans="1:6" x14ac:dyDescent="0.2">
      <c r="A52" s="91">
        <v>16.399999999999999</v>
      </c>
      <c r="B52" s="28" t="s">
        <v>705</v>
      </c>
      <c r="C52" s="234">
        <v>0</v>
      </c>
      <c r="D52" s="241">
        <f t="shared" si="2"/>
        <v>0</v>
      </c>
      <c r="E52" s="234">
        <v>0</v>
      </c>
      <c r="F52" s="242">
        <f t="shared" si="3"/>
        <v>0</v>
      </c>
    </row>
    <row r="53" spans="1:6" x14ac:dyDescent="0.2">
      <c r="A53" s="217">
        <v>17</v>
      </c>
      <c r="B53" s="36" t="s">
        <v>91</v>
      </c>
      <c r="C53" s="231">
        <v>5671</v>
      </c>
      <c r="D53" s="237">
        <f t="shared" si="2"/>
        <v>0.2737497586406642</v>
      </c>
      <c r="E53" s="232">
        <v>5726</v>
      </c>
      <c r="F53" s="238">
        <f t="shared" si="3"/>
        <v>0.27351325531406734</v>
      </c>
    </row>
    <row r="54" spans="1:6" x14ac:dyDescent="0.2">
      <c r="A54" s="217">
        <v>18</v>
      </c>
      <c r="B54" s="27" t="s">
        <v>92</v>
      </c>
      <c r="C54" s="232">
        <f>SUM(C55:C58)</f>
        <v>135143</v>
      </c>
      <c r="D54" s="239">
        <f t="shared" si="2"/>
        <v>6.5236049430391967</v>
      </c>
      <c r="E54" s="232">
        <f>SUM(E55:E58)</f>
        <v>141549</v>
      </c>
      <c r="F54" s="238">
        <f t="shared" si="3"/>
        <v>6.7613565798901361</v>
      </c>
    </row>
    <row r="55" spans="1:6" x14ac:dyDescent="0.2">
      <c r="A55" s="91">
        <v>18.100000000000001</v>
      </c>
      <c r="B55" s="28" t="s">
        <v>93</v>
      </c>
      <c r="C55" s="234">
        <v>378</v>
      </c>
      <c r="D55" s="241">
        <f t="shared" si="2"/>
        <v>1.8246765784900559E-2</v>
      </c>
      <c r="E55" s="234">
        <v>448</v>
      </c>
      <c r="F55" s="242">
        <f t="shared" si="3"/>
        <v>2.1399570097922139E-2</v>
      </c>
    </row>
    <row r="56" spans="1:6" x14ac:dyDescent="0.2">
      <c r="A56" s="91">
        <v>18.2</v>
      </c>
      <c r="B56" s="28" t="s">
        <v>94</v>
      </c>
      <c r="C56" s="234">
        <v>15</v>
      </c>
      <c r="D56" s="241">
        <f t="shared" si="2"/>
        <v>7.2407800733732385E-4</v>
      </c>
      <c r="E56" s="234">
        <v>50</v>
      </c>
      <c r="F56" s="242">
        <f t="shared" si="3"/>
        <v>2.3883448770002386E-3</v>
      </c>
    </row>
    <row r="57" spans="1:6" x14ac:dyDescent="0.2">
      <c r="A57" s="91">
        <v>18.3</v>
      </c>
      <c r="B57" s="28" t="s">
        <v>95</v>
      </c>
      <c r="C57" s="391">
        <v>134750</v>
      </c>
      <c r="D57" s="241">
        <f t="shared" si="2"/>
        <v>6.5046340992469585</v>
      </c>
      <c r="E57" s="234">
        <v>141051</v>
      </c>
      <c r="F57" s="242">
        <f t="shared" si="3"/>
        <v>6.737568664915214</v>
      </c>
    </row>
    <row r="58" spans="1:6" x14ac:dyDescent="0.2">
      <c r="A58" s="91">
        <v>18.399999999999999</v>
      </c>
      <c r="B58" s="28" t="s">
        <v>96</v>
      </c>
      <c r="C58" s="234">
        <v>0</v>
      </c>
      <c r="D58" s="241">
        <f t="shared" si="2"/>
        <v>0</v>
      </c>
      <c r="E58" s="234">
        <v>0</v>
      </c>
      <c r="F58" s="242">
        <f t="shared" si="3"/>
        <v>0</v>
      </c>
    </row>
    <row r="59" spans="1:6" ht="22.5" x14ac:dyDescent="0.2">
      <c r="A59" s="91">
        <v>18.5</v>
      </c>
      <c r="B59" s="28" t="s">
        <v>97</v>
      </c>
      <c r="C59" s="234">
        <v>0</v>
      </c>
      <c r="D59" s="241">
        <f t="shared" si="2"/>
        <v>0</v>
      </c>
      <c r="E59" s="234">
        <v>0</v>
      </c>
      <c r="F59" s="242">
        <f t="shared" si="3"/>
        <v>0</v>
      </c>
    </row>
    <row r="60" spans="1:6" ht="22.5" x14ac:dyDescent="0.2">
      <c r="A60" s="91">
        <v>18.600000000000001</v>
      </c>
      <c r="B60" s="28" t="s">
        <v>198</v>
      </c>
      <c r="C60" s="234">
        <v>0</v>
      </c>
      <c r="D60" s="241">
        <f t="shared" si="2"/>
        <v>0</v>
      </c>
      <c r="E60" s="234">
        <v>0</v>
      </c>
      <c r="F60" s="242">
        <f t="shared" si="3"/>
        <v>0</v>
      </c>
    </row>
    <row r="61" spans="1:6" x14ac:dyDescent="0.2">
      <c r="A61" s="217">
        <v>19</v>
      </c>
      <c r="B61" s="36" t="s">
        <v>98</v>
      </c>
      <c r="C61" s="231">
        <v>0</v>
      </c>
      <c r="D61" s="237">
        <f t="shared" si="2"/>
        <v>0</v>
      </c>
      <c r="E61" s="232">
        <v>0</v>
      </c>
      <c r="F61" s="238">
        <f t="shared" si="3"/>
        <v>0</v>
      </c>
    </row>
    <row r="62" spans="1:6" x14ac:dyDescent="0.2">
      <c r="A62" s="217">
        <v>20</v>
      </c>
      <c r="B62" s="36" t="s">
        <v>99</v>
      </c>
      <c r="C62" s="231">
        <v>0</v>
      </c>
      <c r="D62" s="237">
        <f t="shared" si="2"/>
        <v>0</v>
      </c>
      <c r="E62" s="232">
        <v>0</v>
      </c>
      <c r="F62" s="238">
        <f t="shared" si="3"/>
        <v>0</v>
      </c>
    </row>
    <row r="63" spans="1:6" x14ac:dyDescent="0.2">
      <c r="A63" s="217">
        <v>21</v>
      </c>
      <c r="B63" s="36" t="s">
        <v>101</v>
      </c>
      <c r="C63" s="231">
        <v>1810</v>
      </c>
      <c r="D63" s="237">
        <f t="shared" si="2"/>
        <v>8.7372079552037074E-2</v>
      </c>
      <c r="E63" s="232">
        <v>284</v>
      </c>
      <c r="F63" s="238">
        <f t="shared" si="3"/>
        <v>1.3565798901361356E-2</v>
      </c>
    </row>
    <row r="64" spans="1:6" x14ac:dyDescent="0.2">
      <c r="A64" s="217">
        <v>22</v>
      </c>
      <c r="B64" s="36" t="s">
        <v>199</v>
      </c>
      <c r="C64" s="231">
        <v>1367</v>
      </c>
      <c r="D64" s="237">
        <f t="shared" si="2"/>
        <v>6.5987642402008106E-2</v>
      </c>
      <c r="E64" s="232">
        <v>779</v>
      </c>
      <c r="F64" s="238">
        <f t="shared" si="3"/>
        <v>3.7210413183663721E-2</v>
      </c>
    </row>
    <row r="65" spans="1:6" x14ac:dyDescent="0.2">
      <c r="A65" s="217">
        <v>23</v>
      </c>
      <c r="B65" s="13" t="s">
        <v>111</v>
      </c>
      <c r="C65" s="235">
        <v>0</v>
      </c>
      <c r="D65" s="239">
        <f t="shared" si="2"/>
        <v>0</v>
      </c>
      <c r="E65" s="232">
        <v>205</v>
      </c>
      <c r="F65" s="238">
        <f t="shared" si="3"/>
        <v>9.7922139957009793E-3</v>
      </c>
    </row>
    <row r="66" spans="1:6" x14ac:dyDescent="0.2">
      <c r="A66" s="217">
        <v>24</v>
      </c>
      <c r="B66" s="218" t="s">
        <v>123</v>
      </c>
      <c r="C66" s="235">
        <v>63975</v>
      </c>
      <c r="D66" s="244">
        <f>C66/$C$69</f>
        <v>3.0881927012936861</v>
      </c>
      <c r="E66" s="232">
        <v>27597</v>
      </c>
      <c r="F66" s="238">
        <f>E66/$E$69</f>
        <v>1.3182230714115117</v>
      </c>
    </row>
    <row r="67" spans="1:6" x14ac:dyDescent="0.2">
      <c r="A67" s="217">
        <v>25</v>
      </c>
      <c r="B67" s="218" t="s">
        <v>706</v>
      </c>
      <c r="C67" s="235">
        <v>0</v>
      </c>
      <c r="D67" s="244">
        <f>C67/$C$69</f>
        <v>0</v>
      </c>
      <c r="E67" s="232">
        <v>0</v>
      </c>
      <c r="F67" s="238">
        <f>E67/$E$69</f>
        <v>0</v>
      </c>
    </row>
    <row r="68" spans="1:6" x14ac:dyDescent="0.2">
      <c r="A68" s="219">
        <v>26</v>
      </c>
      <c r="B68" s="214" t="s">
        <v>707</v>
      </c>
      <c r="C68" s="236">
        <f>SUM(C61:C67)+C53+C54+C47+C48+C40+C36+C29+C30+C31+C22+C23+C12+C13+C2+C3+C4+C5+C6</f>
        <v>858886</v>
      </c>
      <c r="D68" s="245">
        <f>C68/$C$69</f>
        <v>41.460030893994983</v>
      </c>
      <c r="E68" s="236">
        <f>SUM(E61:E67)+E53+E54+E47+E48+E40+E36+E29+E30+E31+E22+E23+E12+E13+E2+E3+E4+E5+E6</f>
        <v>866739</v>
      </c>
      <c r="F68" s="246">
        <f>E68/$E$69</f>
        <v>41.401433006926197</v>
      </c>
    </row>
    <row r="69" spans="1:6" x14ac:dyDescent="0.2">
      <c r="A69" s="91">
        <v>27</v>
      </c>
      <c r="B69" s="215" t="s">
        <v>708</v>
      </c>
      <c r="C69" s="234">
        <v>20716</v>
      </c>
      <c r="D69" s="247"/>
      <c r="E69" s="234">
        <v>20935</v>
      </c>
      <c r="F69" s="242"/>
    </row>
    <row r="70" spans="1:6" x14ac:dyDescent="0.2">
      <c r="A70" s="219">
        <v>28</v>
      </c>
      <c r="B70" s="214" t="s">
        <v>525</v>
      </c>
      <c r="C70" s="246">
        <f>C68/C69</f>
        <v>41.460030893994983</v>
      </c>
      <c r="D70" s="236" t="e">
        <f>D68/D69</f>
        <v>#DIV/0!</v>
      </c>
      <c r="E70" s="246">
        <f>E68/E69</f>
        <v>41.401433006926197</v>
      </c>
      <c r="F70" s="236" t="e">
        <f>F68/F69</f>
        <v>#DIV/0!</v>
      </c>
    </row>
    <row r="71" spans="1:6" x14ac:dyDescent="0.2">
      <c r="A71" s="216"/>
      <c r="B71" s="216"/>
      <c r="C71" s="266"/>
      <c r="D71" s="266"/>
      <c r="E71" s="266"/>
      <c r="F71" s="216"/>
    </row>
    <row r="72" spans="1:6" x14ac:dyDescent="0.2">
      <c r="A72" s="216"/>
      <c r="B72" s="216" t="s">
        <v>699</v>
      </c>
      <c r="C72" s="266"/>
      <c r="D72" s="266"/>
      <c r="E72" s="266"/>
      <c r="F72" s="216"/>
    </row>
    <row r="73" spans="1:6" x14ac:dyDescent="0.2">
      <c r="A73" s="216"/>
      <c r="B73" s="216"/>
      <c r="C73" s="266"/>
      <c r="D73" s="266"/>
      <c r="E73" s="266"/>
      <c r="F73" s="216"/>
    </row>
  </sheetData>
  <pageMargins left="0.70866141732283472" right="0.70866141732283472" top="0.74803149606299213" bottom="0.74803149606299213" header="0.31496062992125984" footer="0.31496062992125984"/>
  <pageSetup paperSize="9" scale="83" fitToHeight="0" orientation="portrait" verticalDpi="0" r:id="rId1"/>
  <headerFooter>
    <oddHeader>&amp;C&amp;"Arial,Bold"
PSIHIATRISKĀS KLĪNIKAS 
Stacionārā pacienta dienas vidējā pašizmaksa&amp;R9.pielikums</oddHeader>
    <oddFooter>&amp;L&amp;F   &amp;A&amp;R&amp;P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1.B_tāme</vt:lpstr>
      <vt:lpstr>2.N_plūsma</vt:lpstr>
      <vt:lpstr>3.Nat_rādītāji</vt:lpstr>
      <vt:lpstr>4.Ieg_tāme</vt:lpstr>
      <vt:lpstr>5.Bilance</vt:lpstr>
      <vt:lpstr>6.Debitori</vt:lpstr>
      <vt:lpstr>7.Kreditori</vt:lpstr>
      <vt:lpstr>8.Bankas</vt:lpstr>
      <vt:lpstr>9.Pašizmaksa Psih.</vt:lpstr>
      <vt:lpstr>9.1.Pašizmaksa Onk.</vt:lpstr>
      <vt:lpstr>10.Realizācijas_cena Psih.</vt:lpstr>
      <vt:lpstr>10.1.Realizācijas_cena Onk.</vt:lpstr>
      <vt:lpstr>'1.B_tāme'!Print_Titles</vt:lpstr>
      <vt:lpstr>'10.Realizācijas_cena Psih.'!Print_Titles</vt:lpstr>
      <vt:lpstr>'2.N_plūsma'!Print_Titles</vt:lpstr>
      <vt:lpstr>'3.Nat_rādītāji'!Print_Titles</vt:lpstr>
      <vt:lpstr>'4.Ieg_tāme'!Print_Titles</vt:lpstr>
      <vt:lpstr>'5.Bilance'!Print_Titles</vt:lpstr>
      <vt:lpstr>'6.Debitori'!Print_Titles</vt:lpstr>
      <vt:lpstr>'7.Kreditori'!Print_Titles</vt:lpstr>
      <vt:lpstr>'8.Bankas'!Print_Titles</vt:lpstr>
      <vt:lpstr>'9.Pašizmaksa Psih.'!Print_Titles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Karīna Šoka</dc:creator>
  <cp:lastModifiedBy>Dace Dievina</cp:lastModifiedBy>
  <cp:lastPrinted>2017-07-27T06:52:06Z</cp:lastPrinted>
  <dcterms:created xsi:type="dcterms:W3CDTF">2015-06-08T06:33:04Z</dcterms:created>
  <dcterms:modified xsi:type="dcterms:W3CDTF">2017-07-27T07:17:31Z</dcterms:modified>
</cp:coreProperties>
</file>